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a\Dropbox\Skills Canada Financial statements\2020 Financials\4-April 2020\"/>
    </mc:Choice>
  </mc:AlternateContent>
  <xr:revisionPtr revIDLastSave="0" documentId="13_ncr:1_{69670655-A89B-4BF3-B2A2-283B1C8394A9}" xr6:coauthVersionLast="45" xr6:coauthVersionMax="45" xr10:uidLastSave="{00000000-0000-0000-0000-000000000000}"/>
  <bookViews>
    <workbookView xWindow="28680" yWindow="-255" windowWidth="29040" windowHeight="15840" xr2:uid="{35C2CE6B-5A8C-47F0-931B-5A2C0522046B}"/>
  </bookViews>
  <sheets>
    <sheet name="Apr 2020" sheetId="29" r:id="rId1"/>
    <sheet name="Mar 2020" sheetId="28" r:id="rId2"/>
    <sheet name="Feb 2020" sheetId="27" r:id="rId3"/>
    <sheet name="Jan 2020" sheetId="26" r:id="rId4"/>
    <sheet name="Dec 2019" sheetId="25" r:id="rId5"/>
    <sheet name="Nov 2019" sheetId="24" r:id="rId6"/>
    <sheet name="Oct 2019" sheetId="23" r:id="rId7"/>
    <sheet name="Sep 2019" sheetId="22" r:id="rId8"/>
    <sheet name="Aug 2019" sheetId="21" r:id="rId9"/>
    <sheet name="July 2019" sheetId="20" r:id="rId10"/>
    <sheet name="June 2019" sheetId="19" r:id="rId11"/>
    <sheet name="May 2019" sheetId="18" r:id="rId12"/>
    <sheet name="Apr 2019" sheetId="17" r:id="rId13"/>
    <sheet name="Mar 2019" sheetId="16" r:id="rId14"/>
    <sheet name="Feb 19" sheetId="15" r:id="rId15"/>
    <sheet name="Jan 19" sheetId="14" r:id="rId16"/>
    <sheet name="Dec" sheetId="13" r:id="rId17"/>
    <sheet name="Nov" sheetId="12" r:id="rId18"/>
    <sheet name="Oct" sheetId="11" r:id="rId19"/>
    <sheet name="Sep" sheetId="10" r:id="rId20"/>
    <sheet name="Aug" sheetId="9" r:id="rId21"/>
    <sheet name="Jul" sheetId="8" r:id="rId22"/>
    <sheet name="Jun" sheetId="7" r:id="rId23"/>
    <sheet name="May" sheetId="6" r:id="rId24"/>
    <sheet name="Apr" sheetId="5" r:id="rId25"/>
    <sheet name="Mar" sheetId="4" r:id="rId26"/>
    <sheet name="Feb" sheetId="3" r:id="rId27"/>
    <sheet name="Jan" sheetId="2" r:id="rId28"/>
    <sheet name="Dec 2017" sheetId="1" r:id="rId29"/>
  </sheets>
  <externalReferences>
    <externalReference r:id="rId3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9" l="1"/>
  <c r="D17" i="29"/>
  <c r="F16" i="29"/>
  <c r="F15" i="29"/>
  <c r="F14" i="29"/>
  <c r="F13" i="29"/>
  <c r="F12" i="29"/>
  <c r="D10" i="29"/>
  <c r="C10" i="29"/>
  <c r="C17" i="29" s="1"/>
  <c r="G8" i="29"/>
  <c r="E8" i="29"/>
  <c r="F8" i="29" s="1"/>
  <c r="G7" i="29"/>
  <c r="E7" i="29"/>
  <c r="F7" i="29" s="1"/>
  <c r="G6" i="29"/>
  <c r="E6" i="29"/>
  <c r="E10" i="29" l="1"/>
  <c r="F6" i="29"/>
  <c r="F10" i="29" s="1"/>
  <c r="F17" i="29" s="1"/>
  <c r="G7" i="28"/>
  <c r="G8" i="28"/>
  <c r="G6" i="28"/>
  <c r="D19" i="28"/>
  <c r="F18" i="28"/>
  <c r="F17" i="28"/>
  <c r="F16" i="28"/>
  <c r="F15" i="28"/>
  <c r="F14" i="28"/>
  <c r="F13" i="28"/>
  <c r="F12" i="28"/>
  <c r="D10" i="28"/>
  <c r="C10" i="28"/>
  <c r="C19" i="28" s="1"/>
  <c r="E8" i="28"/>
  <c r="F8" i="28" s="1"/>
  <c r="E7" i="28"/>
  <c r="F7" i="28" s="1"/>
  <c r="E6" i="28"/>
  <c r="F6" i="28" s="1"/>
  <c r="E19" i="28" l="1"/>
  <c r="F10" i="28"/>
  <c r="F19" i="28" s="1"/>
  <c r="E10" i="28"/>
  <c r="F19" i="27"/>
  <c r="F10" i="27" l="1"/>
  <c r="E23" i="27"/>
  <c r="F21" i="27"/>
  <c r="D24" i="27"/>
  <c r="F22" i="27"/>
  <c r="F20" i="27"/>
  <c r="F18" i="27"/>
  <c r="F17" i="27"/>
  <c r="F16" i="27"/>
  <c r="D14" i="27"/>
  <c r="C14" i="27"/>
  <c r="C24" i="27" s="1"/>
  <c r="E12" i="27"/>
  <c r="F12" i="27" s="1"/>
  <c r="E11" i="27"/>
  <c r="F11" i="27" s="1"/>
  <c r="E10" i="27"/>
  <c r="E14" i="27" s="1"/>
  <c r="G9" i="27"/>
  <c r="F9" i="27"/>
  <c r="D22" i="26"/>
  <c r="D23" i="26" s="1"/>
  <c r="E23" i="26"/>
  <c r="F21" i="26"/>
  <c r="F20" i="26"/>
  <c r="F19" i="26"/>
  <c r="F18" i="26"/>
  <c r="F17" i="26"/>
  <c r="F16" i="26"/>
  <c r="D14" i="26"/>
  <c r="C14" i="26"/>
  <c r="C23" i="26" s="1"/>
  <c r="E12" i="26"/>
  <c r="F12" i="26" s="1"/>
  <c r="E11" i="26"/>
  <c r="F11" i="26" s="1"/>
  <c r="E10" i="26"/>
  <c r="E14" i="26" s="1"/>
  <c r="G9" i="26"/>
  <c r="F9" i="26"/>
  <c r="E24" i="27" l="1"/>
  <c r="F23" i="27"/>
  <c r="F14" i="27"/>
  <c r="F22" i="26"/>
  <c r="F10" i="26"/>
  <c r="F14" i="26" s="1"/>
  <c r="F23" i="26" s="1"/>
  <c r="E23" i="25"/>
  <c r="D23" i="25"/>
  <c r="F22" i="25"/>
  <c r="F21" i="25"/>
  <c r="F20" i="25"/>
  <c r="F19" i="25"/>
  <c r="F18" i="25"/>
  <c r="F17" i="25"/>
  <c r="F16" i="25"/>
  <c r="F23" i="25" s="1"/>
  <c r="D14" i="25"/>
  <c r="C14" i="25"/>
  <c r="C23" i="25" s="1"/>
  <c r="E12" i="25"/>
  <c r="F12" i="25" s="1"/>
  <c r="E11" i="25"/>
  <c r="F11" i="25" s="1"/>
  <c r="E10" i="25"/>
  <c r="F10" i="25" s="1"/>
  <c r="G9" i="25"/>
  <c r="F9" i="25"/>
  <c r="F24" i="27" l="1"/>
  <c r="F14" i="25"/>
  <c r="E14" i="25"/>
  <c r="C23" i="24"/>
  <c r="D23" i="24"/>
  <c r="F20" i="24"/>
  <c r="E23" i="24"/>
  <c r="F17" i="24"/>
  <c r="F18" i="24"/>
  <c r="F19" i="24"/>
  <c r="F21" i="24"/>
  <c r="F22" i="24"/>
  <c r="F16" i="24"/>
  <c r="D14" i="24"/>
  <c r="C14" i="24"/>
  <c r="E12" i="24"/>
  <c r="F12" i="24" s="1"/>
  <c r="E11" i="24"/>
  <c r="F11" i="24" s="1"/>
  <c r="E10" i="24"/>
  <c r="F10" i="24" s="1"/>
  <c r="G9" i="24"/>
  <c r="F9" i="24"/>
  <c r="E14" i="24" l="1"/>
  <c r="F14" i="24"/>
  <c r="F23" i="24" s="1"/>
  <c r="F21" i="23"/>
  <c r="F20" i="22"/>
  <c r="F19" i="21"/>
  <c r="F19" i="20"/>
  <c r="F19" i="19"/>
  <c r="E22" i="23" l="1"/>
  <c r="D14" i="23"/>
  <c r="C14" i="23"/>
  <c r="E12" i="23"/>
  <c r="F12" i="23" s="1"/>
  <c r="E11" i="23"/>
  <c r="F11" i="23" s="1"/>
  <c r="E10" i="23"/>
  <c r="E14" i="23" s="1"/>
  <c r="G9" i="23"/>
  <c r="F9" i="23"/>
  <c r="F10" i="23" l="1"/>
  <c r="F14" i="23" s="1"/>
  <c r="F22" i="23" s="1"/>
  <c r="E21" i="22"/>
  <c r="D14" i="22"/>
  <c r="C14" i="22"/>
  <c r="E12" i="22"/>
  <c r="F12" i="22" s="1"/>
  <c r="E11" i="22"/>
  <c r="F11" i="22" s="1"/>
  <c r="E10" i="22"/>
  <c r="F10" i="22" s="1"/>
  <c r="G9" i="22"/>
  <c r="F9" i="22"/>
  <c r="F14" i="22" l="1"/>
  <c r="F21" i="22" s="1"/>
  <c r="E14" i="22"/>
  <c r="F9" i="21"/>
  <c r="E10" i="21"/>
  <c r="F10" i="21"/>
  <c r="E11" i="21"/>
  <c r="E14" i="21" s="1"/>
  <c r="F11" i="21"/>
  <c r="E12" i="21"/>
  <c r="F12" i="21" s="1"/>
  <c r="E20" i="21"/>
  <c r="D14" i="21"/>
  <c r="C14" i="21"/>
  <c r="G9" i="21"/>
  <c r="F9" i="20"/>
  <c r="E10" i="20"/>
  <c r="F10" i="20"/>
  <c r="E11" i="20"/>
  <c r="F11" i="20" s="1"/>
  <c r="F14" i="20" s="1"/>
  <c r="F20" i="20" s="1"/>
  <c r="E12" i="20"/>
  <c r="E14" i="20" s="1"/>
  <c r="F12" i="20"/>
  <c r="E20" i="20"/>
  <c r="D14" i="20"/>
  <c r="C14" i="20"/>
  <c r="G9" i="20"/>
  <c r="E12" i="19"/>
  <c r="F12" i="19"/>
  <c r="F12" i="18"/>
  <c r="F9" i="19"/>
  <c r="E10" i="19"/>
  <c r="E14" i="19" s="1"/>
  <c r="F10" i="19"/>
  <c r="E11" i="19"/>
  <c r="F11" i="19" s="1"/>
  <c r="E20" i="19"/>
  <c r="D14" i="19"/>
  <c r="C14" i="19"/>
  <c r="G9" i="19"/>
  <c r="E10" i="18"/>
  <c r="F10" i="18" s="1"/>
  <c r="E11" i="18"/>
  <c r="F11" i="18"/>
  <c r="E9" i="17"/>
  <c r="E11" i="17"/>
  <c r="F11" i="17"/>
  <c r="E10" i="17"/>
  <c r="E13" i="17" s="1"/>
  <c r="F10" i="17"/>
  <c r="E9" i="18"/>
  <c r="F9" i="18" s="1"/>
  <c r="F14" i="18" s="1"/>
  <c r="F21" i="18" s="1"/>
  <c r="E21" i="18"/>
  <c r="D14" i="18"/>
  <c r="C14" i="18"/>
  <c r="G9" i="18"/>
  <c r="F9" i="17"/>
  <c r="F13" i="17" s="1"/>
  <c r="F20" i="17" s="1"/>
  <c r="E20" i="17"/>
  <c r="D13" i="17"/>
  <c r="C13" i="17"/>
  <c r="G9" i="17"/>
  <c r="E9" i="16"/>
  <c r="F9" i="16" s="1"/>
  <c r="E13" i="16"/>
  <c r="F13" i="16" s="1"/>
  <c r="F15" i="16"/>
  <c r="E24" i="16"/>
  <c r="D16" i="16"/>
  <c r="C16" i="16"/>
  <c r="G15" i="16"/>
  <c r="G13" i="16"/>
  <c r="E9" i="15"/>
  <c r="G9" i="15" s="1"/>
  <c r="F9" i="15"/>
  <c r="F16" i="15" s="1"/>
  <c r="F24" i="15" s="1"/>
  <c r="E13" i="15"/>
  <c r="F13" i="15" s="1"/>
  <c r="F15" i="15"/>
  <c r="E24" i="15"/>
  <c r="D16" i="15"/>
  <c r="C16" i="15"/>
  <c r="G15" i="15"/>
  <c r="E13" i="14"/>
  <c r="F13" i="14" s="1"/>
  <c r="F16" i="14" s="1"/>
  <c r="F24" i="14" s="1"/>
  <c r="E9" i="14"/>
  <c r="E16" i="14" s="1"/>
  <c r="F9" i="14"/>
  <c r="E24" i="14"/>
  <c r="D16" i="14"/>
  <c r="C16" i="14"/>
  <c r="G15" i="14"/>
  <c r="F15" i="14"/>
  <c r="G9" i="14"/>
  <c r="G13" i="14"/>
  <c r="C16" i="13"/>
  <c r="E24" i="13"/>
  <c r="D16" i="13"/>
  <c r="G15" i="13"/>
  <c r="F15" i="13"/>
  <c r="E9" i="13"/>
  <c r="E16" i="13" s="1"/>
  <c r="E13" i="13"/>
  <c r="G13" i="13" s="1"/>
  <c r="E24" i="12"/>
  <c r="G15" i="12"/>
  <c r="D16" i="12"/>
  <c r="F15" i="11"/>
  <c r="C15" i="12" s="1"/>
  <c r="F15" i="12" s="1"/>
  <c r="D16" i="11"/>
  <c r="D16" i="10"/>
  <c r="D13" i="9"/>
  <c r="D19" i="9"/>
  <c r="D19" i="8"/>
  <c r="D19" i="7"/>
  <c r="D19" i="6"/>
  <c r="D19" i="5"/>
  <c r="D19" i="4"/>
  <c r="D19" i="3"/>
  <c r="E17" i="2"/>
  <c r="F17" i="2" s="1"/>
  <c r="C17" i="3" s="1"/>
  <c r="D19" i="2"/>
  <c r="G17" i="2"/>
  <c r="B17" i="3" s="1"/>
  <c r="D15" i="1"/>
  <c r="C13" i="1"/>
  <c r="E13" i="1" s="1"/>
  <c r="F13" i="1" s="1"/>
  <c r="C13" i="2" s="1"/>
  <c r="B13" i="1"/>
  <c r="C9" i="1"/>
  <c r="E9" i="1" s="1"/>
  <c r="B9" i="1"/>
  <c r="G13" i="1" l="1"/>
  <c r="B13" i="2" s="1"/>
  <c r="C15" i="1"/>
  <c r="G9" i="1"/>
  <c r="B9" i="2" s="1"/>
  <c r="F9" i="1"/>
  <c r="E15" i="1"/>
  <c r="G13" i="2"/>
  <c r="B13" i="3" s="1"/>
  <c r="E17" i="3"/>
  <c r="F17" i="3"/>
  <c r="C17" i="4" s="1"/>
  <c r="F14" i="21"/>
  <c r="F20" i="21" s="1"/>
  <c r="G17" i="3"/>
  <c r="B17" i="4" s="1"/>
  <c r="E13" i="2"/>
  <c r="F13" i="2" s="1"/>
  <c r="C13" i="3" s="1"/>
  <c r="F16" i="16"/>
  <c r="F24" i="16" s="1"/>
  <c r="F14" i="19"/>
  <c r="F20" i="19" s="1"/>
  <c r="F9" i="13"/>
  <c r="F16" i="13" s="1"/>
  <c r="F24" i="13" s="1"/>
  <c r="F13" i="13"/>
  <c r="E16" i="15"/>
  <c r="G9" i="13"/>
  <c r="G9" i="16"/>
  <c r="E14" i="18"/>
  <c r="E16" i="16"/>
  <c r="G13" i="15"/>
  <c r="E17" i="4" l="1"/>
  <c r="G17" i="4" s="1"/>
  <c r="B17" i="5" s="1"/>
  <c r="F17" i="4"/>
  <c r="C17" i="5" s="1"/>
  <c r="E13" i="3"/>
  <c r="G13" i="3" s="1"/>
  <c r="B13" i="4" s="1"/>
  <c r="C9" i="2"/>
  <c r="F15" i="1"/>
  <c r="F19" i="1" s="1"/>
  <c r="C19" i="2" l="1"/>
  <c r="E9" i="2"/>
  <c r="F13" i="3"/>
  <c r="C13" i="4" s="1"/>
  <c r="E17" i="5"/>
  <c r="F17" i="5" s="1"/>
  <c r="C17" i="6" s="1"/>
  <c r="E19" i="2" l="1"/>
  <c r="G9" i="2"/>
  <c r="B9" i="3" s="1"/>
  <c r="G17" i="5"/>
  <c r="B17" i="6" s="1"/>
  <c r="E13" i="4"/>
  <c r="G13" i="4" s="1"/>
  <c r="B13" i="5" s="1"/>
  <c r="F9" i="2"/>
  <c r="C9" i="3" l="1"/>
  <c r="F19" i="2"/>
  <c r="F23" i="2" s="1"/>
  <c r="F13" i="4"/>
  <c r="C13" i="5" s="1"/>
  <c r="E17" i="6"/>
  <c r="F17" i="6" s="1"/>
  <c r="C17" i="7" s="1"/>
  <c r="E9" i="3" l="1"/>
  <c r="C19" i="3"/>
  <c r="E13" i="5"/>
  <c r="G13" i="5" s="1"/>
  <c r="B13" i="6" s="1"/>
  <c r="G17" i="6"/>
  <c r="B17" i="7" s="1"/>
  <c r="E19" i="3" l="1"/>
  <c r="G9" i="3"/>
  <c r="B9" i="4" s="1"/>
  <c r="F13" i="5"/>
  <c r="C13" i="6" s="1"/>
  <c r="F9" i="3"/>
  <c r="E17" i="7"/>
  <c r="F17" i="7" s="1"/>
  <c r="C17" i="8" s="1"/>
  <c r="E17" i="8" l="1"/>
  <c r="F17" i="8" s="1"/>
  <c r="C17" i="9" s="1"/>
  <c r="C9" i="4"/>
  <c r="F19" i="3"/>
  <c r="F23" i="3" s="1"/>
  <c r="G17" i="7"/>
  <c r="B17" i="8" s="1"/>
  <c r="E13" i="6"/>
  <c r="G13" i="6" s="1"/>
  <c r="B13" i="7" s="1"/>
  <c r="F13" i="6" l="1"/>
  <c r="C13" i="7" s="1"/>
  <c r="G17" i="8"/>
  <c r="B17" i="9" s="1"/>
  <c r="E9" i="4"/>
  <c r="F9" i="4" s="1"/>
  <c r="C19" i="4"/>
  <c r="F19" i="4" l="1"/>
  <c r="F23" i="4" s="1"/>
  <c r="C9" i="5"/>
  <c r="E13" i="7"/>
  <c r="G13" i="7" s="1"/>
  <c r="B13" i="8" s="1"/>
  <c r="G13" i="8" s="1"/>
  <c r="B13" i="9" s="1"/>
  <c r="E19" i="4"/>
  <c r="G9" i="4"/>
  <c r="B9" i="5" s="1"/>
  <c r="E17" i="9"/>
  <c r="F17" i="9" s="1"/>
  <c r="F13" i="7" l="1"/>
  <c r="C13" i="8" s="1"/>
  <c r="F13" i="8" s="1"/>
  <c r="C13" i="9" s="1"/>
  <c r="G17" i="9"/>
  <c r="E9" i="5"/>
  <c r="E19" i="5" s="1"/>
  <c r="C19" i="5"/>
  <c r="F9" i="5" l="1"/>
  <c r="G9" i="5"/>
  <c r="B9" i="6" s="1"/>
  <c r="E13" i="9"/>
  <c r="G13" i="9" s="1"/>
  <c r="B13" i="10" s="1"/>
  <c r="F13" i="9" l="1"/>
  <c r="C13" i="10" s="1"/>
  <c r="C9" i="6"/>
  <c r="F19" i="5"/>
  <c r="F23" i="5" s="1"/>
  <c r="C19" i="6" l="1"/>
  <c r="E9" i="6"/>
  <c r="F9" i="6" s="1"/>
  <c r="E13" i="10"/>
  <c r="G13" i="10" s="1"/>
  <c r="B13" i="11" s="1"/>
  <c r="F13" i="10" l="1"/>
  <c r="C13" i="11" s="1"/>
  <c r="E19" i="6"/>
  <c r="G9" i="6"/>
  <c r="C9" i="7"/>
  <c r="F19" i="6"/>
  <c r="F24" i="6" s="1"/>
  <c r="C19" i="7" l="1"/>
  <c r="E9" i="7"/>
  <c r="E13" i="11"/>
  <c r="G13" i="11" s="1"/>
  <c r="G9" i="7" l="1"/>
  <c r="B9" i="8" s="1"/>
  <c r="E19" i="7"/>
  <c r="F13" i="11"/>
  <c r="C13" i="12" s="1"/>
  <c r="F9" i="7"/>
  <c r="F19" i="7" l="1"/>
  <c r="F23" i="7" s="1"/>
  <c r="C9" i="8"/>
  <c r="E13" i="12"/>
  <c r="G13" i="12" s="1"/>
  <c r="F13" i="12" l="1"/>
  <c r="E9" i="8"/>
  <c r="C19" i="8"/>
  <c r="F9" i="8"/>
  <c r="F19" i="8" l="1"/>
  <c r="F23" i="8" s="1"/>
  <c r="C9" i="9"/>
  <c r="E19" i="8"/>
  <c r="G9" i="8"/>
  <c r="B9" i="9" s="1"/>
  <c r="E9" i="9" l="1"/>
  <c r="E19" i="9" s="1"/>
  <c r="C19" i="9"/>
  <c r="F9" i="9" l="1"/>
  <c r="F19" i="9"/>
  <c r="F24" i="9" s="1"/>
  <c r="C9" i="10"/>
  <c r="G9" i="9"/>
  <c r="B9" i="10" s="1"/>
  <c r="C16" i="10" l="1"/>
  <c r="E9" i="10"/>
  <c r="E16" i="10" s="1"/>
  <c r="G9" i="10" l="1"/>
  <c r="B9" i="11" s="1"/>
  <c r="F9" i="10"/>
  <c r="C9" i="11" l="1"/>
  <c r="F16" i="10"/>
  <c r="F22" i="10" s="1"/>
  <c r="E9" i="11" l="1"/>
  <c r="C16" i="11"/>
  <c r="E16" i="11" l="1"/>
  <c r="G9" i="11"/>
  <c r="F9" i="11"/>
  <c r="C9" i="12" l="1"/>
  <c r="F16" i="11"/>
  <c r="F24" i="11" s="1"/>
  <c r="E9" i="12" l="1"/>
  <c r="C16" i="12"/>
  <c r="G9" i="12" l="1"/>
  <c r="E16" i="12"/>
  <c r="F9" i="12"/>
  <c r="F16" i="12" s="1"/>
  <c r="F24" i="12" s="1"/>
</calcChain>
</file>

<file path=xl/sharedStrings.xml><?xml version="1.0" encoding="utf-8"?>
<sst xmlns="http://schemas.openxmlformats.org/spreadsheetml/2006/main" count="646" uniqueCount="55">
  <si>
    <t>Skills Canada BC</t>
  </si>
  <si>
    <t>Prepaid Insurance</t>
  </si>
  <si>
    <t>Mths</t>
  </si>
  <si>
    <t>Opening</t>
  </si>
  <si>
    <t>Premium</t>
  </si>
  <si>
    <t>Expense</t>
  </si>
  <si>
    <t>Closing</t>
  </si>
  <si>
    <t>H.L. Staebler Company Limited</t>
  </si>
  <si>
    <t>ENCON Group Inc.</t>
  </si>
  <si>
    <t>2017-2018 Directors' &amp; Officers'  Policy Renewal</t>
  </si>
  <si>
    <t>May 25, 2017 to May 25, 2018</t>
  </si>
  <si>
    <t>Aviva Insurance Company of Canada</t>
  </si>
  <si>
    <t>2017-2018 Commercial General Liability Policy</t>
  </si>
  <si>
    <t>June 30, 2017 to June 30, 2018</t>
  </si>
  <si>
    <t>Westin Nova Scotian - Hotel deposit for Nationals 2019, May 23 to June 6</t>
  </si>
  <si>
    <t>Delta Edmonton - Hotel deposit for Nationals 2018, June 2 to 5</t>
  </si>
  <si>
    <t>Vancouver Board of Trade Jan 1 accrual</t>
  </si>
  <si>
    <t>Other Prepaids</t>
  </si>
  <si>
    <t>Prepaid Expenses</t>
  </si>
  <si>
    <t>Greater Vancouver Board of Trade</t>
  </si>
  <si>
    <t>January 1, 2018 to August 31, 2018</t>
  </si>
  <si>
    <t>2017-2018 Annual Membership - accrued balance</t>
  </si>
  <si>
    <t>febuary 1, 2018 to August 31, 2018</t>
  </si>
  <si>
    <t>Bam Bams 667 of 1000 held for 2019/2020</t>
  </si>
  <si>
    <t>2017-2018 Annual Membership</t>
  </si>
  <si>
    <t>May 25, 2018 to May 25, 2019</t>
  </si>
  <si>
    <t>2018-2019 Directors' &amp; Officers'  Policy Renewal</t>
  </si>
  <si>
    <t>Expired Jun 30 - National Office renegotiating contract</t>
  </si>
  <si>
    <t>June 30, 2018 to April 1, 2019</t>
  </si>
  <si>
    <t>Abundant Specialty Advertising - Bam Bams 667 of 1000 held for 2019/2020</t>
  </si>
  <si>
    <t>Sutton Place Hotel - Vancouver Nationals 2020 deposit</t>
  </si>
  <si>
    <t>Rene Ragetli - Consulting services related to 2019 Provincials</t>
  </si>
  <si>
    <t>Michell Skelly Cell phone expenses (Nov and Dec)</t>
  </si>
  <si>
    <t>Kim Steckler-Partial Cell phone cost fo November</t>
  </si>
  <si>
    <t xml:space="preserve">Anne Maria Rantanene-50% deposit for2019  Regional Coordinator </t>
  </si>
  <si>
    <t>Commerial general liability Apr 1-2019-Apr 1 2020, 366 days</t>
  </si>
  <si>
    <t>Abuse policy April 1 2019-April 1 2020, 366 days</t>
  </si>
  <si>
    <t>SMI Industrial Electric-deposit</t>
  </si>
  <si>
    <t>Sicence Word-deposit for 2019 Gala in Nov 2019</t>
  </si>
  <si>
    <t>Directors and officers Insurance June 2019-May 24 2020</t>
  </si>
  <si>
    <t xml:space="preserve">Abudnent </t>
  </si>
  <si>
    <t>Abundant Specialty Advertising - reional T-shirts and badges</t>
  </si>
  <si>
    <t>Hyatt Regency Vancouver-deposit for Regional Coordiabators meeting Nov 27 2019</t>
  </si>
  <si>
    <t>Airside Event Space -Deposit for extra space required for 2020 Provincial</t>
  </si>
  <si>
    <t>Peak Catering-Gala Nov 2019</t>
  </si>
  <si>
    <t>Hyatt Regency Vancouver-deposit for Regional Coordinators meeting Nov 27 2019</t>
  </si>
  <si>
    <t>Science Word-deposit for 2019 Gala in Nov 2019</t>
  </si>
  <si>
    <t>Wendy Gilmour-50% deposit per contract for 2020 Regional competitions</t>
  </si>
  <si>
    <t>Science World-20% deposit for Gala 2020</t>
  </si>
  <si>
    <t>Abundant Specialty- Regional 2020 T-shirts</t>
  </si>
  <si>
    <t>Drobbox renewal 2020</t>
  </si>
  <si>
    <t>Phoenix Tent</t>
  </si>
  <si>
    <t>Science World-20% deposit for Gala 2020-TRANSFERRED TO 2021 GALA (2020 cancelled)</t>
  </si>
  <si>
    <t>Phoenix Tent- TO KEEP FOR 2021 PROVINCIAL (2020 cancelled)</t>
  </si>
  <si>
    <t>Sutton Place Hotel - Vancouver Nationals 2020 deposit (to be refunded-National cancelled)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</si>
</sst>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quotePrefix="1" applyNumberFormat="1" applyAlignment="1">
      <alignment horizontal="left"/>
    </xf>
    <xf numFmtId="165" fontId="0" fillId="0" borderId="0" xfId="0" quotePrefix="1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1" xfId="1" applyFont="1" applyBorder="1"/>
    <xf numFmtId="166" fontId="0" fillId="0" borderId="0" xfId="1" applyNumberFormat="1" applyFont="1"/>
    <xf numFmtId="164" fontId="0" fillId="0" borderId="2" xfId="1" applyFont="1" applyBorder="1"/>
    <xf numFmtId="165" fontId="2" fillId="0" borderId="0" xfId="0" quotePrefix="1" applyNumberFormat="1" applyFont="1" applyAlignment="1">
      <alignment horizontal="left"/>
    </xf>
    <xf numFmtId="15" fontId="0" fillId="0" borderId="0" xfId="0" applyNumberFormat="1"/>
    <xf numFmtId="43" fontId="0" fillId="0" borderId="0" xfId="0" applyNumberFormat="1"/>
    <xf numFmtId="0" fontId="0" fillId="2" borderId="0" xfId="0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31"/>
      <sheetName val="Nov 30"/>
      <sheetName val="Oct 31"/>
      <sheetName val="To Sep 30"/>
    </sheetNames>
    <sheetDataSet>
      <sheetData sheetId="0"/>
      <sheetData sheetId="1">
        <row r="9">
          <cell r="F9">
            <v>482.91999999999985</v>
          </cell>
          <cell r="G9">
            <v>6</v>
          </cell>
        </row>
        <row r="13">
          <cell r="F13">
            <v>5430.9900000000016</v>
          </cell>
          <cell r="G13">
            <v>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4775-7175-449E-B039-63253B8BF5F4}">
  <dimension ref="A1:I27"/>
  <sheetViews>
    <sheetView tabSelected="1" workbookViewId="0">
      <selection activeCell="A22" sqref="A22"/>
    </sheetView>
  </sheetViews>
  <sheetFormatPr defaultRowHeight="15" x14ac:dyDescent="0.25"/>
  <cols>
    <col min="1" max="1" width="75.85546875" bestFit="1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9" ht="18.75" x14ac:dyDescent="0.3">
      <c r="A1" s="1" t="s">
        <v>0</v>
      </c>
      <c r="B1" s="2"/>
      <c r="G1" s="2"/>
      <c r="H1" s="1"/>
    </row>
    <row r="2" spans="1:9" x14ac:dyDescent="0.25">
      <c r="A2" s="8" t="s">
        <v>18</v>
      </c>
    </row>
    <row r="3" spans="1:9" x14ac:dyDescent="0.25">
      <c r="A3" s="14">
        <v>43951</v>
      </c>
      <c r="B3" s="5"/>
      <c r="G3" s="5"/>
      <c r="H3" s="4"/>
    </row>
    <row r="4" spans="1:9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5">
      <c r="A5" s="8" t="s">
        <v>1</v>
      </c>
      <c r="C5" s="7"/>
      <c r="D5" s="7"/>
      <c r="E5" s="7"/>
      <c r="F5" s="7"/>
    </row>
    <row r="6" spans="1:9" x14ac:dyDescent="0.25">
      <c r="A6" t="s">
        <v>35</v>
      </c>
      <c r="B6" s="10">
        <v>1</v>
      </c>
      <c r="C6" s="7">
        <v>260.98</v>
      </c>
      <c r="D6" s="7"/>
      <c r="E6" s="7">
        <f t="shared" ref="E6:E8" si="0">+ROUND((C6+D6)/B6,2)</f>
        <v>260.98</v>
      </c>
      <c r="F6" s="7">
        <f>+C6+D6-E6</f>
        <v>0</v>
      </c>
      <c r="G6" s="10">
        <f>B6-1</f>
        <v>0</v>
      </c>
      <c r="I6" s="16"/>
    </row>
    <row r="7" spans="1:9" x14ac:dyDescent="0.25">
      <c r="A7" t="s">
        <v>36</v>
      </c>
      <c r="B7" s="10">
        <v>1</v>
      </c>
      <c r="C7" s="7">
        <v>39.389999999999979</v>
      </c>
      <c r="D7" s="7"/>
      <c r="E7" s="7">
        <f t="shared" si="0"/>
        <v>39.39</v>
      </c>
      <c r="F7" s="7">
        <f t="shared" ref="F7:F8" si="1">+C7+D7-E7</f>
        <v>0</v>
      </c>
      <c r="G7" s="10">
        <f t="shared" ref="G7:G8" si="2">B7-1</f>
        <v>0</v>
      </c>
      <c r="I7" s="16"/>
    </row>
    <row r="8" spans="1:9" x14ac:dyDescent="0.25">
      <c r="A8" t="s">
        <v>39</v>
      </c>
      <c r="B8" s="10">
        <v>2</v>
      </c>
      <c r="C8" s="7">
        <v>162.17000000000013</v>
      </c>
      <c r="D8" s="7"/>
      <c r="E8" s="7">
        <f t="shared" si="0"/>
        <v>81.09</v>
      </c>
      <c r="F8" s="7">
        <f t="shared" si="1"/>
        <v>81.080000000000126</v>
      </c>
      <c r="G8" s="10">
        <f t="shared" si="2"/>
        <v>1</v>
      </c>
      <c r="I8" s="16"/>
    </row>
    <row r="9" spans="1:9" x14ac:dyDescent="0.25">
      <c r="C9" s="7"/>
      <c r="D9" s="7"/>
      <c r="E9" s="7"/>
      <c r="F9" s="7"/>
    </row>
    <row r="10" spans="1:9" ht="15.75" thickBot="1" x14ac:dyDescent="0.3">
      <c r="C10" s="11">
        <f>SUM(C6:C9)</f>
        <v>462.54000000000013</v>
      </c>
      <c r="D10" s="11">
        <f>SUM(D6:D9)</f>
        <v>0</v>
      </c>
      <c r="E10" s="11">
        <f>SUM(E6:E9)</f>
        <v>381.46000000000004</v>
      </c>
      <c r="F10" s="11">
        <f>SUM(F6:F9)</f>
        <v>81.080000000000126</v>
      </c>
    </row>
    <row r="11" spans="1:9" x14ac:dyDescent="0.25">
      <c r="A11" s="8" t="s">
        <v>17</v>
      </c>
      <c r="C11" s="7"/>
      <c r="D11" s="7"/>
      <c r="E11" s="7"/>
      <c r="F11" s="7"/>
    </row>
    <row r="12" spans="1:9" s="3" customFormat="1" x14ac:dyDescent="0.25">
      <c r="A12" t="s">
        <v>54</v>
      </c>
      <c r="C12" s="7">
        <v>5000</v>
      </c>
      <c r="D12" s="7"/>
      <c r="E12" s="7"/>
      <c r="F12" s="7">
        <f t="shared" ref="F12:F16" si="3">C12+D12-E12</f>
        <v>5000</v>
      </c>
      <c r="H12"/>
    </row>
    <row r="13" spans="1:9" s="3" customFormat="1" x14ac:dyDescent="0.25">
      <c r="A13" s="17" t="s">
        <v>43</v>
      </c>
      <c r="C13" s="7">
        <v>1007.57</v>
      </c>
      <c r="D13" s="7"/>
      <c r="E13" s="7"/>
      <c r="F13" s="7">
        <f t="shared" si="3"/>
        <v>1007.57</v>
      </c>
      <c r="H13"/>
    </row>
    <row r="14" spans="1:9" s="3" customFormat="1" x14ac:dyDescent="0.25">
      <c r="A14" t="s">
        <v>53</v>
      </c>
      <c r="C14" s="7">
        <v>5817.19</v>
      </c>
      <c r="D14" s="7"/>
      <c r="E14" s="7"/>
      <c r="F14" s="7">
        <f t="shared" si="3"/>
        <v>5817.19</v>
      </c>
      <c r="H14"/>
    </row>
    <row r="15" spans="1:9" s="3" customFormat="1" x14ac:dyDescent="0.25">
      <c r="A15" t="s">
        <v>52</v>
      </c>
      <c r="C15" s="7">
        <v>1021.73</v>
      </c>
      <c r="D15" s="7"/>
      <c r="E15" s="7"/>
      <c r="F15" s="7">
        <f t="shared" si="3"/>
        <v>1021.73</v>
      </c>
      <c r="H15"/>
    </row>
    <row r="16" spans="1:9" s="3" customFormat="1" x14ac:dyDescent="0.25">
      <c r="A16"/>
      <c r="C16" s="7"/>
      <c r="D16" s="7"/>
      <c r="E16" s="7"/>
      <c r="F16" s="7">
        <f t="shared" si="3"/>
        <v>0</v>
      </c>
      <c r="H16"/>
      <c r="I16" s="7"/>
    </row>
    <row r="17" spans="1:8" s="3" customFormat="1" ht="15.75" thickBot="1" x14ac:dyDescent="0.3">
      <c r="A17"/>
      <c r="C17" s="13">
        <f>SUM(C10:C16)</f>
        <v>13309.029999999999</v>
      </c>
      <c r="D17" s="13">
        <f>SUM(D12:D16)</f>
        <v>0</v>
      </c>
      <c r="E17" s="13">
        <f>SUM(E12:E16)</f>
        <v>0</v>
      </c>
      <c r="F17" s="13">
        <f>SUM(F10:F16)</f>
        <v>12927.57</v>
      </c>
      <c r="H17"/>
    </row>
    <row r="18" spans="1:8" s="3" customFormat="1" ht="15.75" thickTop="1" x14ac:dyDescent="0.25">
      <c r="A18"/>
      <c r="C18" s="12"/>
      <c r="D18" s="7"/>
      <c r="E18" s="7"/>
      <c r="F18" s="7"/>
      <c r="H18"/>
    </row>
    <row r="19" spans="1:8" s="3" customFormat="1" x14ac:dyDescent="0.25">
      <c r="A19"/>
      <c r="C19" s="7"/>
      <c r="D19" s="7"/>
      <c r="E19" s="7"/>
      <c r="F19" s="7"/>
      <c r="H19"/>
    </row>
    <row r="20" spans="1:8" s="3" customFormat="1" x14ac:dyDescent="0.25">
      <c r="A20"/>
      <c r="C20" s="7"/>
      <c r="D20" s="7"/>
      <c r="E20" s="7"/>
      <c r="F20" s="7"/>
      <c r="H20"/>
    </row>
    <row r="21" spans="1:8" s="3" customFormat="1" x14ac:dyDescent="0.25">
      <c r="A21"/>
      <c r="C21" s="7"/>
      <c r="D21" s="7"/>
      <c r="E21" s="7"/>
      <c r="F21" s="7"/>
      <c r="H21"/>
    </row>
    <row r="22" spans="1:8" s="3" customFormat="1" x14ac:dyDescent="0.25">
      <c r="A22"/>
      <c r="C22" s="7"/>
      <c r="D22" s="7"/>
      <c r="E22" s="7"/>
      <c r="F22" s="7"/>
      <c r="H22"/>
    </row>
    <row r="23" spans="1:8" s="3" customFormat="1" x14ac:dyDescent="0.25">
      <c r="A23"/>
      <c r="C23" s="7"/>
      <c r="D23" s="7"/>
      <c r="E23" s="7"/>
      <c r="F23" s="7"/>
      <c r="H23"/>
    </row>
    <row r="27" spans="1:8" s="3" customFormat="1" x14ac:dyDescent="0.25">
      <c r="A27"/>
      <c r="C27"/>
      <c r="D27"/>
      <c r="E27"/>
      <c r="F27"/>
      <c r="H27"/>
    </row>
  </sheetData>
  <pageMargins left="1" right="1" top="1" bottom="1" header="0.5" footer="0.5"/>
  <pageSetup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A6824-6FB1-45F3-9C88-52D3643DCD69}">
  <dimension ref="A1:I30"/>
  <sheetViews>
    <sheetView workbookViewId="0">
      <selection activeCell="F20" sqref="F20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43677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8" x14ac:dyDescent="0.25">
      <c r="A10" t="s">
        <v>35</v>
      </c>
      <c r="B10" s="3">
        <v>10</v>
      </c>
      <c r="C10" s="7">
        <v>2609.8500000000004</v>
      </c>
      <c r="D10" s="7"/>
      <c r="E10" s="7">
        <f t="shared" ref="E10:E12" si="0">+ROUND((C10+D10)/B10,2)</f>
        <v>260.99</v>
      </c>
      <c r="F10" s="7">
        <f t="shared" ref="F10:F12" si="1">+C10+D10-E10</f>
        <v>2348.8600000000006</v>
      </c>
      <c r="G10" s="10">
        <v>9</v>
      </c>
    </row>
    <row r="11" spans="1:8" x14ac:dyDescent="0.25">
      <c r="A11" t="s">
        <v>36</v>
      </c>
      <c r="B11" s="3">
        <v>10</v>
      </c>
      <c r="C11" s="7">
        <v>393.95000000000005</v>
      </c>
      <c r="D11" s="7"/>
      <c r="E11" s="7">
        <f t="shared" si="0"/>
        <v>39.4</v>
      </c>
      <c r="F11" s="7">
        <f t="shared" si="1"/>
        <v>354.55000000000007</v>
      </c>
      <c r="G11" s="10">
        <v>9</v>
      </c>
    </row>
    <row r="12" spans="1:8" x14ac:dyDescent="0.25">
      <c r="A12" t="s">
        <v>39</v>
      </c>
      <c r="B12" s="3">
        <v>11</v>
      </c>
      <c r="C12" s="7">
        <v>891.89</v>
      </c>
      <c r="D12" s="7"/>
      <c r="E12" s="7">
        <f t="shared" si="0"/>
        <v>81.08</v>
      </c>
      <c r="F12" s="7">
        <f t="shared" si="1"/>
        <v>810.81</v>
      </c>
      <c r="G12" s="10">
        <v>10</v>
      </c>
    </row>
    <row r="13" spans="1:8" x14ac:dyDescent="0.25">
      <c r="C13" s="7"/>
      <c r="D13" s="7"/>
      <c r="E13" s="7"/>
      <c r="F13" s="7"/>
    </row>
    <row r="14" spans="1:8" ht="15.75" thickBot="1" x14ac:dyDescent="0.3">
      <c r="C14" s="11">
        <f>SUM(C6:C13)</f>
        <v>3895.69</v>
      </c>
      <c r="D14" s="11">
        <f>SUM(D6:D13)</f>
        <v>0</v>
      </c>
      <c r="E14" s="11">
        <f>SUM(E6:E13)</f>
        <v>381.46999999999997</v>
      </c>
      <c r="F14" s="11">
        <f>SUM(F6:F13)</f>
        <v>3514.2200000000007</v>
      </c>
    </row>
    <row r="15" spans="1:8" x14ac:dyDescent="0.25">
      <c r="A15" s="8" t="s">
        <v>17</v>
      </c>
      <c r="C15" s="7"/>
      <c r="D15" s="7"/>
      <c r="E15" s="7"/>
      <c r="F15" s="7"/>
    </row>
    <row r="16" spans="1:8" s="3" customFormat="1" x14ac:dyDescent="0.25">
      <c r="A16" t="s">
        <v>41</v>
      </c>
      <c r="C16" s="7">
        <v>20654.25</v>
      </c>
      <c r="D16" s="7"/>
      <c r="E16" s="7">
        <v>0</v>
      </c>
      <c r="F16" s="7">
        <v>20654.25</v>
      </c>
      <c r="H16"/>
    </row>
    <row r="17" spans="1:9" s="3" customFormat="1" x14ac:dyDescent="0.25">
      <c r="A17" t="s">
        <v>30</v>
      </c>
      <c r="C17" s="7"/>
      <c r="D17" s="7"/>
      <c r="E17" s="7"/>
      <c r="F17" s="7">
        <v>5000</v>
      </c>
      <c r="H17"/>
    </row>
    <row r="18" spans="1:9" s="3" customFormat="1" x14ac:dyDescent="0.25">
      <c r="A18" t="s">
        <v>37</v>
      </c>
      <c r="C18" s="7"/>
      <c r="D18" s="7"/>
      <c r="E18" s="7"/>
      <c r="F18" s="7">
        <v>81.99</v>
      </c>
      <c r="H18"/>
    </row>
    <row r="19" spans="1:9" s="3" customFormat="1" x14ac:dyDescent="0.25">
      <c r="A19" t="s">
        <v>38</v>
      </c>
      <c r="C19" s="7"/>
      <c r="D19" s="7"/>
      <c r="E19" s="7"/>
      <c r="F19" s="7">
        <f>906+1812</f>
        <v>2718</v>
      </c>
      <c r="H19"/>
      <c r="I19" s="7"/>
    </row>
    <row r="20" spans="1:9" s="3" customFormat="1" ht="15.75" thickBot="1" x14ac:dyDescent="0.3">
      <c r="A20"/>
      <c r="C20" s="12"/>
      <c r="D20" s="7"/>
      <c r="E20" s="13">
        <f>SUM(E16:E17)</f>
        <v>0</v>
      </c>
      <c r="F20" s="13">
        <f>SUM(F14:F19)</f>
        <v>31968.460000000003</v>
      </c>
      <c r="H20"/>
    </row>
    <row r="21" spans="1:9" s="3" customFormat="1" ht="15.75" thickTop="1" x14ac:dyDescent="0.25">
      <c r="A21"/>
      <c r="C21" s="12"/>
      <c r="D21" s="7"/>
      <c r="E21" s="7"/>
      <c r="F21" s="7"/>
      <c r="H21"/>
    </row>
    <row r="22" spans="1:9" s="3" customFormat="1" x14ac:dyDescent="0.25">
      <c r="A22"/>
      <c r="C22" s="7"/>
      <c r="D22" s="7"/>
      <c r="E22" s="7"/>
      <c r="F22" s="7"/>
      <c r="H22"/>
    </row>
    <row r="23" spans="1:9" s="3" customFormat="1" x14ac:dyDescent="0.25">
      <c r="A23"/>
      <c r="C23" s="7"/>
      <c r="D23" s="7"/>
      <c r="E23" s="7"/>
      <c r="F23" s="7"/>
      <c r="H23"/>
    </row>
    <row r="24" spans="1:9" s="3" customFormat="1" x14ac:dyDescent="0.25">
      <c r="A24"/>
      <c r="C24" s="7"/>
      <c r="D24" s="7"/>
      <c r="E24" s="7"/>
      <c r="F24" s="7"/>
      <c r="H24"/>
    </row>
    <row r="25" spans="1:9" s="3" customFormat="1" x14ac:dyDescent="0.25">
      <c r="A25"/>
      <c r="C25" s="7"/>
      <c r="D25" s="7"/>
      <c r="E25" s="7"/>
      <c r="F25" s="7"/>
      <c r="H25"/>
    </row>
    <row r="26" spans="1:9" s="3" customFormat="1" x14ac:dyDescent="0.25">
      <c r="A26"/>
      <c r="C26" s="7"/>
      <c r="D26" s="7"/>
      <c r="E26" s="7"/>
      <c r="F26" s="7"/>
      <c r="H26"/>
    </row>
    <row r="30" spans="1:9" s="3" customFormat="1" x14ac:dyDescent="0.25">
      <c r="A30"/>
      <c r="C30"/>
      <c r="D30"/>
      <c r="E30"/>
      <c r="F30"/>
      <c r="H30"/>
    </row>
  </sheetData>
  <pageMargins left="1" right="1" top="1" bottom="1" header="0.5" footer="0.5"/>
  <pageSetup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87D6-AFFD-42B6-8775-5F4B5510D240}">
  <dimension ref="A1:I30"/>
  <sheetViews>
    <sheetView workbookViewId="0">
      <selection activeCell="F20" sqref="F20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43646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8" x14ac:dyDescent="0.25">
      <c r="A10" t="s">
        <v>35</v>
      </c>
      <c r="B10" s="3">
        <v>11</v>
      </c>
      <c r="C10" s="7">
        <v>2870.84</v>
      </c>
      <c r="D10" s="7"/>
      <c r="E10" s="7">
        <f t="shared" ref="E10:E12" si="0">+ROUND((C10+D10)/B10,2)</f>
        <v>260.99</v>
      </c>
      <c r="F10" s="7">
        <f t="shared" ref="F10:F12" si="1">+C10+D10-E10</f>
        <v>2609.8500000000004</v>
      </c>
      <c r="G10" s="10">
        <v>10</v>
      </c>
    </row>
    <row r="11" spans="1:8" x14ac:dyDescent="0.25">
      <c r="A11" t="s">
        <v>36</v>
      </c>
      <c r="B11" s="3">
        <v>11</v>
      </c>
      <c r="C11" s="7">
        <v>433.34000000000003</v>
      </c>
      <c r="D11" s="7"/>
      <c r="E11" s="7">
        <f t="shared" si="0"/>
        <v>39.39</v>
      </c>
      <c r="F11" s="7">
        <f t="shared" si="1"/>
        <v>393.95000000000005</v>
      </c>
      <c r="G11" s="10">
        <v>10</v>
      </c>
    </row>
    <row r="12" spans="1:8" x14ac:dyDescent="0.25">
      <c r="A12" t="s">
        <v>39</v>
      </c>
      <c r="B12" s="3">
        <v>12</v>
      </c>
      <c r="C12" s="7">
        <v>972.97</v>
      </c>
      <c r="D12" s="7"/>
      <c r="E12" s="7">
        <f t="shared" si="0"/>
        <v>81.08</v>
      </c>
      <c r="F12" s="7">
        <f t="shared" si="1"/>
        <v>891.89</v>
      </c>
      <c r="G12" s="10">
        <v>11</v>
      </c>
    </row>
    <row r="13" spans="1:8" x14ac:dyDescent="0.25">
      <c r="C13" s="7"/>
      <c r="D13" s="7"/>
      <c r="E13" s="7"/>
      <c r="F13" s="7"/>
    </row>
    <row r="14" spans="1:8" ht="15.75" thickBot="1" x14ac:dyDescent="0.3">
      <c r="C14" s="11">
        <f>SUM(C6:C13)</f>
        <v>4277.1500000000005</v>
      </c>
      <c r="D14" s="11">
        <f>SUM(D6:D13)</f>
        <v>0</v>
      </c>
      <c r="E14" s="11">
        <f>SUM(E6:E13)</f>
        <v>381.46</v>
      </c>
      <c r="F14" s="11">
        <f>SUM(F6:F13)</f>
        <v>3895.69</v>
      </c>
    </row>
    <row r="15" spans="1:8" x14ac:dyDescent="0.25">
      <c r="A15" s="8" t="s">
        <v>17</v>
      </c>
      <c r="C15" s="7"/>
      <c r="D15" s="7"/>
      <c r="E15" s="7"/>
      <c r="F15" s="7"/>
    </row>
    <row r="16" spans="1:8" s="3" customFormat="1" x14ac:dyDescent="0.25">
      <c r="A16" t="s">
        <v>14</v>
      </c>
      <c r="C16" s="7"/>
      <c r="D16" s="7"/>
      <c r="E16" s="7">
        <v>2396.62</v>
      </c>
      <c r="F16" s="7">
        <v>0</v>
      </c>
      <c r="H16"/>
    </row>
    <row r="17" spans="1:9" s="3" customFormat="1" x14ac:dyDescent="0.25">
      <c r="A17" t="s">
        <v>30</v>
      </c>
      <c r="C17" s="7"/>
      <c r="D17" s="7"/>
      <c r="E17" s="7"/>
      <c r="F17" s="7">
        <v>5000</v>
      </c>
      <c r="H17"/>
    </row>
    <row r="18" spans="1:9" s="3" customFormat="1" x14ac:dyDescent="0.25">
      <c r="A18" t="s">
        <v>37</v>
      </c>
      <c r="C18" s="7"/>
      <c r="D18" s="7"/>
      <c r="E18" s="7"/>
      <c r="F18" s="7">
        <v>81.99</v>
      </c>
      <c r="H18"/>
    </row>
    <row r="19" spans="1:9" s="3" customFormat="1" x14ac:dyDescent="0.25">
      <c r="A19" t="s">
        <v>38</v>
      </c>
      <c r="C19" s="7"/>
      <c r="D19" s="7"/>
      <c r="E19" s="7"/>
      <c r="F19" s="7">
        <f>906+1812</f>
        <v>2718</v>
      </c>
      <c r="H19"/>
      <c r="I19" s="7"/>
    </row>
    <row r="20" spans="1:9" s="3" customFormat="1" ht="15.75" thickBot="1" x14ac:dyDescent="0.3">
      <c r="A20"/>
      <c r="C20" s="12"/>
      <c r="D20" s="7"/>
      <c r="E20" s="13">
        <f>SUM(E16:E17)</f>
        <v>2396.62</v>
      </c>
      <c r="F20" s="13">
        <f>SUM(F14:F19)</f>
        <v>11695.68</v>
      </c>
      <c r="H20"/>
    </row>
    <row r="21" spans="1:9" s="3" customFormat="1" ht="15.75" thickTop="1" x14ac:dyDescent="0.25">
      <c r="A21"/>
      <c r="C21" s="12"/>
      <c r="D21" s="7"/>
      <c r="E21" s="7"/>
      <c r="F21" s="7"/>
      <c r="H21"/>
    </row>
    <row r="22" spans="1:9" s="3" customFormat="1" x14ac:dyDescent="0.25">
      <c r="A22"/>
      <c r="C22" s="7"/>
      <c r="D22" s="7"/>
      <c r="E22" s="7"/>
      <c r="F22" s="7"/>
      <c r="H22"/>
    </row>
    <row r="23" spans="1:9" s="3" customFormat="1" x14ac:dyDescent="0.25">
      <c r="A23"/>
      <c r="C23" s="7"/>
      <c r="D23" s="7"/>
      <c r="E23" s="7"/>
      <c r="F23" s="7"/>
      <c r="H23"/>
    </row>
    <row r="24" spans="1:9" s="3" customFormat="1" x14ac:dyDescent="0.25">
      <c r="A24"/>
      <c r="C24" s="7"/>
      <c r="D24" s="7"/>
      <c r="E24" s="7"/>
      <c r="F24" s="7"/>
      <c r="H24"/>
    </row>
    <row r="25" spans="1:9" s="3" customFormat="1" x14ac:dyDescent="0.25">
      <c r="A25"/>
      <c r="C25" s="7"/>
      <c r="D25" s="7"/>
      <c r="E25" s="7"/>
      <c r="F25" s="7"/>
      <c r="H25"/>
    </row>
    <row r="26" spans="1:9" s="3" customFormat="1" x14ac:dyDescent="0.25">
      <c r="A26"/>
      <c r="C26" s="7"/>
      <c r="D26" s="7"/>
      <c r="E26" s="7"/>
      <c r="F26" s="7"/>
      <c r="H26"/>
    </row>
    <row r="30" spans="1:9" s="3" customFormat="1" x14ac:dyDescent="0.25">
      <c r="A30"/>
      <c r="C30"/>
      <c r="D30"/>
      <c r="E30"/>
      <c r="F30"/>
      <c r="H30"/>
    </row>
  </sheetData>
  <pageMargins left="1" right="1" top="1" bottom="1" header="0.5" footer="0.5"/>
  <pageSetup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A406-E25E-4111-BD03-AFC37A8A8EAA}">
  <dimension ref="A1:H31"/>
  <sheetViews>
    <sheetView workbookViewId="0">
      <selection activeCell="E20" sqref="E20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43616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v>1</v>
      </c>
      <c r="C9" s="7">
        <v>82.66</v>
      </c>
      <c r="D9" s="7">
        <v>0</v>
      </c>
      <c r="E9" s="7">
        <f>+ROUND((C9+D9)/B9,2)</f>
        <v>82.66</v>
      </c>
      <c r="F9" s="7">
        <f>+C9+D9-E9</f>
        <v>0</v>
      </c>
      <c r="G9" s="10">
        <f>B9-COUNT(E9)</f>
        <v>0</v>
      </c>
    </row>
    <row r="10" spans="1:8" x14ac:dyDescent="0.25">
      <c r="A10" t="s">
        <v>35</v>
      </c>
      <c r="B10" s="3">
        <v>11</v>
      </c>
      <c r="C10" s="7">
        <v>3157.92</v>
      </c>
      <c r="D10" s="7"/>
      <c r="E10" s="7">
        <f t="shared" ref="E10:E11" si="0">+ROUND((C10+D10)/B10,2)</f>
        <v>287.08</v>
      </c>
      <c r="F10" s="7">
        <f t="shared" ref="F10:F12" si="1">+C10+D10-E10</f>
        <v>2870.84</v>
      </c>
      <c r="G10" s="10">
        <v>10</v>
      </c>
    </row>
    <row r="11" spans="1:8" x14ac:dyDescent="0.25">
      <c r="A11" t="s">
        <v>36</v>
      </c>
      <c r="B11" s="3">
        <v>11</v>
      </c>
      <c r="C11" s="7">
        <v>476.67</v>
      </c>
      <c r="D11" s="7"/>
      <c r="E11" s="7">
        <f t="shared" si="0"/>
        <v>43.33</v>
      </c>
      <c r="F11" s="7">
        <f t="shared" si="1"/>
        <v>433.34000000000003</v>
      </c>
      <c r="G11" s="10">
        <v>10</v>
      </c>
    </row>
    <row r="12" spans="1:8" x14ac:dyDescent="0.25">
      <c r="A12" t="s">
        <v>39</v>
      </c>
      <c r="B12" s="3">
        <v>12</v>
      </c>
      <c r="C12" s="7"/>
      <c r="D12" s="7">
        <v>972.97</v>
      </c>
      <c r="E12" s="7"/>
      <c r="F12" s="7">
        <f t="shared" si="1"/>
        <v>972.97</v>
      </c>
      <c r="G12" s="10"/>
    </row>
    <row r="13" spans="1:8" x14ac:dyDescent="0.25">
      <c r="C13" s="7"/>
      <c r="D13" s="7"/>
      <c r="E13" s="7"/>
      <c r="F13" s="7"/>
    </row>
    <row r="14" spans="1:8" ht="15.75" thickBot="1" x14ac:dyDescent="0.3">
      <c r="C14" s="11">
        <f>SUM(C6:C13)</f>
        <v>3717.25</v>
      </c>
      <c r="D14" s="11">
        <f>SUM(D6:D13)</f>
        <v>972.97</v>
      </c>
      <c r="E14" s="11">
        <f>SUM(E6:E13)</f>
        <v>413.07</v>
      </c>
      <c r="F14" s="11">
        <f>SUM(F6:F13)</f>
        <v>4277.1500000000005</v>
      </c>
    </row>
    <row r="15" spans="1:8" x14ac:dyDescent="0.25">
      <c r="A15" s="8" t="s">
        <v>17</v>
      </c>
      <c r="C15" s="7"/>
      <c r="D15" s="7"/>
      <c r="E15" s="7"/>
      <c r="F15" s="7"/>
    </row>
    <row r="16" spans="1:8" s="3" customFormat="1" x14ac:dyDescent="0.25">
      <c r="A16" t="s">
        <v>14</v>
      </c>
      <c r="C16" s="7"/>
      <c r="D16" s="7"/>
      <c r="E16" s="7"/>
      <c r="F16" s="7">
        <v>2396.62</v>
      </c>
      <c r="H16"/>
    </row>
    <row r="17" spans="1:8" s="3" customFormat="1" x14ac:dyDescent="0.25">
      <c r="A17" t="s">
        <v>29</v>
      </c>
      <c r="C17" s="7"/>
      <c r="D17" s="7"/>
      <c r="E17" s="7">
        <v>2794.57</v>
      </c>
      <c r="F17" s="7">
        <v>0</v>
      </c>
      <c r="H17"/>
    </row>
    <row r="18" spans="1:8" s="3" customFormat="1" x14ac:dyDescent="0.25">
      <c r="A18" t="s">
        <v>30</v>
      </c>
      <c r="C18" s="7"/>
      <c r="D18" s="7"/>
      <c r="E18" s="7"/>
      <c r="F18" s="7">
        <v>5000</v>
      </c>
      <c r="H18"/>
    </row>
    <row r="19" spans="1:8" s="3" customFormat="1" x14ac:dyDescent="0.25">
      <c r="A19" t="s">
        <v>37</v>
      </c>
      <c r="C19" s="7"/>
      <c r="D19" s="7"/>
      <c r="E19" s="7"/>
      <c r="F19" s="7">
        <v>81.99</v>
      </c>
      <c r="H19"/>
    </row>
    <row r="20" spans="1:8" s="3" customFormat="1" x14ac:dyDescent="0.25">
      <c r="A20" t="s">
        <v>38</v>
      </c>
      <c r="C20" s="7"/>
      <c r="D20" s="7"/>
      <c r="E20" s="7"/>
      <c r="F20" s="7">
        <v>906</v>
      </c>
      <c r="H20"/>
    </row>
    <row r="21" spans="1:8" s="3" customFormat="1" ht="15.75" thickBot="1" x14ac:dyDescent="0.3">
      <c r="A21"/>
      <c r="C21" s="12"/>
      <c r="D21" s="7"/>
      <c r="E21" s="13">
        <f>SUM(E16:E18)</f>
        <v>2794.57</v>
      </c>
      <c r="F21" s="13">
        <f>SUM(F14:F20)</f>
        <v>12661.76</v>
      </c>
      <c r="H21"/>
    </row>
    <row r="22" spans="1:8" s="3" customFormat="1" ht="15.75" thickTop="1" x14ac:dyDescent="0.25">
      <c r="A22"/>
      <c r="C22" s="12"/>
      <c r="D22" s="7"/>
      <c r="E22" s="7"/>
      <c r="F22" s="7"/>
      <c r="H22"/>
    </row>
    <row r="23" spans="1:8" s="3" customFormat="1" x14ac:dyDescent="0.25">
      <c r="A23"/>
      <c r="C23" s="7"/>
      <c r="D23" s="7"/>
      <c r="E23" s="7"/>
      <c r="F23" s="7"/>
      <c r="H23"/>
    </row>
    <row r="24" spans="1:8" s="3" customFormat="1" x14ac:dyDescent="0.25">
      <c r="A24"/>
      <c r="C24" s="7"/>
      <c r="D24" s="7"/>
      <c r="E24" s="7"/>
      <c r="F24" s="7"/>
      <c r="H24"/>
    </row>
    <row r="25" spans="1:8" s="3" customFormat="1" x14ac:dyDescent="0.25">
      <c r="A25"/>
      <c r="C25" s="7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31" spans="1:8" s="3" customFormat="1" x14ac:dyDescent="0.25">
      <c r="A31"/>
      <c r="C31"/>
      <c r="D31"/>
      <c r="E31"/>
      <c r="F31"/>
      <c r="H31"/>
    </row>
  </sheetData>
  <pageMargins left="1" right="1" top="1" bottom="1" header="0.5" footer="0.5"/>
  <pageSetup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5FB8-3D52-46A5-B595-A59DAB8B7A5B}">
  <dimension ref="A1:H30"/>
  <sheetViews>
    <sheetView topLeftCell="A2" workbookViewId="0">
      <selection activeCell="H20" sqref="H19:H20"/>
    </sheetView>
  </sheetViews>
  <sheetFormatPr defaultRowHeight="15" x14ac:dyDescent="0.25"/>
  <cols>
    <col min="1" max="1" width="52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43585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v>2</v>
      </c>
      <c r="C9" s="7">
        <v>165.33</v>
      </c>
      <c r="D9" s="7">
        <v>0</v>
      </c>
      <c r="E9" s="7">
        <f>+ROUND((C9+D9)/B9,2)</f>
        <v>82.67</v>
      </c>
      <c r="F9" s="7">
        <f>+C9+D9-E9</f>
        <v>82.660000000000011</v>
      </c>
      <c r="G9" s="10">
        <f>B9-COUNT(E9)</f>
        <v>1</v>
      </c>
    </row>
    <row r="10" spans="1:8" x14ac:dyDescent="0.25">
      <c r="A10" t="s">
        <v>35</v>
      </c>
      <c r="B10" s="3">
        <v>12</v>
      </c>
      <c r="C10" s="7">
        <v>0</v>
      </c>
      <c r="D10" s="7">
        <v>3445</v>
      </c>
      <c r="E10" s="7">
        <f>+ROUND((C10+D10)/B10,2)</f>
        <v>287.08</v>
      </c>
      <c r="F10" s="7">
        <f>+C10+D10-E10</f>
        <v>3157.92</v>
      </c>
      <c r="G10" s="10">
        <v>11</v>
      </c>
    </row>
    <row r="11" spans="1:8" x14ac:dyDescent="0.25">
      <c r="A11" t="s">
        <v>36</v>
      </c>
      <c r="B11" s="3">
        <v>12</v>
      </c>
      <c r="C11" s="7"/>
      <c r="D11" s="7">
        <v>520</v>
      </c>
      <c r="E11" s="7">
        <f>+ROUND((C11+D11)/B11,2)</f>
        <v>43.33</v>
      </c>
      <c r="F11" s="7">
        <f>+C11+D11-E11</f>
        <v>476.67</v>
      </c>
      <c r="G11" s="10">
        <v>11</v>
      </c>
    </row>
    <row r="12" spans="1:8" x14ac:dyDescent="0.25">
      <c r="C12" s="7"/>
      <c r="D12" s="7"/>
      <c r="E12" s="7"/>
      <c r="F12" s="7"/>
    </row>
    <row r="13" spans="1:8" ht="15.75" thickBot="1" x14ac:dyDescent="0.3">
      <c r="C13" s="11">
        <f>SUM(C6:C12)</f>
        <v>165.33</v>
      </c>
      <c r="D13" s="11">
        <f>SUM(D6:D12)</f>
        <v>3965</v>
      </c>
      <c r="E13" s="11">
        <f>SUM(E6:E12)</f>
        <v>413.08</v>
      </c>
      <c r="F13" s="11">
        <f>SUM(F6:F12)</f>
        <v>3717.25</v>
      </c>
    </row>
    <row r="14" spans="1:8" x14ac:dyDescent="0.25">
      <c r="A14" s="8" t="s">
        <v>17</v>
      </c>
      <c r="C14" s="7"/>
      <c r="D14" s="7"/>
      <c r="E14" s="7"/>
      <c r="F14" s="7"/>
    </row>
    <row r="15" spans="1:8" s="3" customFormat="1" x14ac:dyDescent="0.25">
      <c r="A15" t="s">
        <v>14</v>
      </c>
      <c r="C15" s="7"/>
      <c r="D15" s="7"/>
      <c r="E15" s="7"/>
      <c r="F15" s="7">
        <v>2396.62</v>
      </c>
      <c r="H15"/>
    </row>
    <row r="16" spans="1:8" s="3" customFormat="1" x14ac:dyDescent="0.25">
      <c r="A16" t="s">
        <v>29</v>
      </c>
      <c r="C16" s="7"/>
      <c r="D16" s="7"/>
      <c r="E16" s="7"/>
      <c r="F16" s="7">
        <v>2794.57</v>
      </c>
      <c r="H16"/>
    </row>
    <row r="17" spans="1:8" s="3" customFormat="1" x14ac:dyDescent="0.25">
      <c r="A17" t="s">
        <v>30</v>
      </c>
      <c r="C17" s="7"/>
      <c r="D17" s="7"/>
      <c r="E17" s="7"/>
      <c r="F17" s="7">
        <v>5000</v>
      </c>
      <c r="H17"/>
    </row>
    <row r="18" spans="1:8" s="3" customFormat="1" x14ac:dyDescent="0.25">
      <c r="A18" t="s">
        <v>31</v>
      </c>
      <c r="C18" s="7"/>
      <c r="D18" s="7"/>
      <c r="E18" s="7">
        <v>1000</v>
      </c>
      <c r="F18" s="7">
        <v>0</v>
      </c>
      <c r="H18"/>
    </row>
    <row r="19" spans="1:8" s="3" customFormat="1" x14ac:dyDescent="0.25">
      <c r="A19" t="s">
        <v>31</v>
      </c>
      <c r="C19" s="7"/>
      <c r="D19" s="7"/>
      <c r="E19" s="7">
        <v>1000</v>
      </c>
      <c r="F19" s="7">
        <v>0</v>
      </c>
      <c r="H19"/>
    </row>
    <row r="20" spans="1:8" s="3" customFormat="1" ht="15.75" thickBot="1" x14ac:dyDescent="0.3">
      <c r="A20"/>
      <c r="C20" s="12"/>
      <c r="D20" s="7"/>
      <c r="E20" s="13">
        <f>SUM(E15:E19)</f>
        <v>2000</v>
      </c>
      <c r="F20" s="13">
        <f>SUM(F13:F19)</f>
        <v>13908.44</v>
      </c>
      <c r="H20"/>
    </row>
    <row r="21" spans="1:8" s="3" customFormat="1" ht="15.75" thickTop="1" x14ac:dyDescent="0.25">
      <c r="A21"/>
      <c r="C21" s="12"/>
      <c r="D21" s="7"/>
      <c r="E21" s="7"/>
      <c r="F21" s="7"/>
      <c r="H21"/>
    </row>
    <row r="22" spans="1:8" s="3" customFormat="1" x14ac:dyDescent="0.25">
      <c r="A22"/>
      <c r="C22" s="7"/>
      <c r="D22" s="7"/>
      <c r="E22" s="7"/>
      <c r="F22" s="7"/>
      <c r="H22"/>
    </row>
    <row r="23" spans="1:8" s="3" customFormat="1" x14ac:dyDescent="0.25">
      <c r="A23"/>
      <c r="C23" s="7"/>
      <c r="D23" s="7"/>
      <c r="E23" s="7"/>
      <c r="F23" s="7"/>
      <c r="H23"/>
    </row>
    <row r="24" spans="1:8" s="3" customFormat="1" x14ac:dyDescent="0.25">
      <c r="A24"/>
      <c r="C24" s="7"/>
      <c r="D24" s="7"/>
      <c r="E24" s="7"/>
      <c r="F24" s="7"/>
      <c r="H24"/>
    </row>
    <row r="25" spans="1:8" s="3" customFormat="1" x14ac:dyDescent="0.25">
      <c r="A25"/>
      <c r="C25" s="7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30" spans="1:8" s="3" customFormat="1" x14ac:dyDescent="0.25">
      <c r="A30"/>
      <c r="C30"/>
      <c r="D30"/>
      <c r="E30"/>
      <c r="F30"/>
      <c r="H30"/>
    </row>
  </sheetData>
  <pageMargins left="1" right="1" top="1" bottom="1" header="0.5" footer="0.5"/>
  <pageSetup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1BB8-3D2A-4F7B-8DD4-3F96216FB8C7}">
  <dimension ref="A1:H34"/>
  <sheetViews>
    <sheetView workbookViewId="0">
      <selection activeCell="A4" sqref="A4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43555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v>3</v>
      </c>
      <c r="C9" s="7">
        <v>247.99000000000007</v>
      </c>
      <c r="D9" s="7">
        <v>0</v>
      </c>
      <c r="E9" s="7">
        <f>+ROUND((C9+D9)/B9,2)</f>
        <v>82.66</v>
      </c>
      <c r="F9" s="7">
        <f>+C9+D9-E9</f>
        <v>165.33000000000007</v>
      </c>
      <c r="G9" s="10">
        <f>B9-COUNT(E9)</f>
        <v>2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s="15" t="s">
        <v>28</v>
      </c>
      <c r="B13" s="3">
        <v>1</v>
      </c>
      <c r="C13" s="7">
        <v>313.11000000000115</v>
      </c>
      <c r="D13" s="7">
        <v>0</v>
      </c>
      <c r="E13" s="7">
        <f>+ROUND((C13+D13)/B13,2)</f>
        <v>313.11</v>
      </c>
      <c r="F13" s="7">
        <f>+C13+D13-E13</f>
        <v>1.1368683772161603E-12</v>
      </c>
      <c r="G13" s="10">
        <f>B13-COUNT(E13)</f>
        <v>0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32</v>
      </c>
      <c r="C15" s="7"/>
      <c r="D15" s="7"/>
      <c r="E15" s="7"/>
      <c r="F15" s="7">
        <f>+C15+D15-E15</f>
        <v>0</v>
      </c>
      <c r="G15" s="10">
        <f>B15-COUNT(E15)</f>
        <v>0</v>
      </c>
    </row>
    <row r="16" spans="1:8" ht="15.75" thickBot="1" x14ac:dyDescent="0.3">
      <c r="C16" s="11">
        <f>SUM(C6:C15)</f>
        <v>561.10000000000127</v>
      </c>
      <c r="D16" s="11">
        <f>SUM(D6:D15)</f>
        <v>0</v>
      </c>
      <c r="E16" s="11">
        <f>SUM(E6:E15)</f>
        <v>395.77</v>
      </c>
      <c r="F16" s="11">
        <f>SUM(F6:F15)</f>
        <v>165.33000000000121</v>
      </c>
    </row>
    <row r="17" spans="1:8" x14ac:dyDescent="0.25">
      <c r="A17" s="8" t="s">
        <v>17</v>
      </c>
      <c r="C17" s="7"/>
      <c r="D17" s="7"/>
      <c r="E17" s="7"/>
      <c r="F17" s="7"/>
    </row>
    <row r="18" spans="1:8" s="3" customFormat="1" x14ac:dyDescent="0.25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5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5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5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5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5">
      <c r="A23" t="s">
        <v>34</v>
      </c>
      <c r="C23" s="7"/>
      <c r="D23" s="7"/>
      <c r="E23" s="7">
        <v>2500</v>
      </c>
      <c r="F23" s="7">
        <v>0</v>
      </c>
      <c r="H23"/>
    </row>
    <row r="24" spans="1:8" s="3" customFormat="1" ht="15.75" thickBot="1" x14ac:dyDescent="0.3">
      <c r="A24"/>
      <c r="C24" s="12"/>
      <c r="D24" s="7"/>
      <c r="E24" s="13">
        <f>SUM(E18:E23)</f>
        <v>2500</v>
      </c>
      <c r="F24" s="13">
        <f>SUM(F16:F23)</f>
        <v>12356.52</v>
      </c>
      <c r="H24"/>
    </row>
    <row r="25" spans="1:8" s="3" customFormat="1" ht="15.75" thickTop="1" x14ac:dyDescent="0.25">
      <c r="A25"/>
      <c r="C25" s="12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0" spans="1:8" s="3" customFormat="1" x14ac:dyDescent="0.25">
      <c r="A30"/>
      <c r="C30" s="7"/>
      <c r="D30" s="7"/>
      <c r="E30" s="7"/>
      <c r="F30" s="7"/>
      <c r="H30"/>
    </row>
    <row r="34" spans="1:8" s="3" customFormat="1" x14ac:dyDescent="0.25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3D08-56CE-4865-99AC-1E27FF11E2C1}">
  <dimension ref="A1:H34"/>
  <sheetViews>
    <sheetView workbookViewId="0">
      <selection activeCell="A4" sqref="A4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43524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v>4</v>
      </c>
      <c r="C9" s="7">
        <v>330.66000000000008</v>
      </c>
      <c r="D9" s="7">
        <v>0</v>
      </c>
      <c r="E9" s="7">
        <f>+ROUND((C9+D9)/B9,2)</f>
        <v>82.67</v>
      </c>
      <c r="F9" s="7">
        <f>+C9+D9-E9</f>
        <v>247.99000000000007</v>
      </c>
      <c r="G9" s="10">
        <f>B9-COUNT(E9)</f>
        <v>3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s="15" t="s">
        <v>28</v>
      </c>
      <c r="B13" s="3">
        <v>2</v>
      </c>
      <c r="C13" s="7">
        <v>626.23000000000116</v>
      </c>
      <c r="D13" s="7">
        <v>0</v>
      </c>
      <c r="E13" s="7">
        <f>+ROUND((C13+D13)/B13,2)</f>
        <v>313.12</v>
      </c>
      <c r="F13" s="7">
        <f>+C13+D13-E13</f>
        <v>313.11000000000115</v>
      </c>
      <c r="G13" s="10">
        <f>B13-COUNT(E13)</f>
        <v>1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32</v>
      </c>
      <c r="C15" s="7"/>
      <c r="D15" s="7"/>
      <c r="E15" s="7"/>
      <c r="F15" s="7">
        <f>+C15+D15-E15</f>
        <v>0</v>
      </c>
      <c r="G15" s="10">
        <f>B15-COUNT(E15)</f>
        <v>0</v>
      </c>
    </row>
    <row r="16" spans="1:8" ht="15.75" thickBot="1" x14ac:dyDescent="0.3">
      <c r="C16" s="11">
        <f>SUM(C6:C15)</f>
        <v>956.89000000000124</v>
      </c>
      <c r="D16" s="11">
        <f>SUM(D6:D15)</f>
        <v>0</v>
      </c>
      <c r="E16" s="11">
        <f>SUM(E6:E15)</f>
        <v>395.79</v>
      </c>
      <c r="F16" s="11">
        <f>SUM(F6:F15)</f>
        <v>561.10000000000127</v>
      </c>
    </row>
    <row r="17" spans="1:8" x14ac:dyDescent="0.25">
      <c r="A17" s="8" t="s">
        <v>17</v>
      </c>
      <c r="C17" s="7"/>
      <c r="D17" s="7"/>
      <c r="E17" s="7"/>
      <c r="F17" s="7"/>
    </row>
    <row r="18" spans="1:8" s="3" customFormat="1" x14ac:dyDescent="0.25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5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5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5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5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5">
      <c r="A23" t="s">
        <v>34</v>
      </c>
      <c r="C23" s="7"/>
      <c r="D23" s="7"/>
      <c r="E23" s="7"/>
      <c r="F23" s="7">
        <v>2500</v>
      </c>
      <c r="H23"/>
    </row>
    <row r="24" spans="1:8" s="3" customFormat="1" ht="15.75" thickBot="1" x14ac:dyDescent="0.3">
      <c r="A24"/>
      <c r="C24" s="12"/>
      <c r="D24" s="7"/>
      <c r="E24" s="13">
        <f>SUM(E18:E23)</f>
        <v>0</v>
      </c>
      <c r="F24" s="13">
        <f>SUM(F16:F23)</f>
        <v>15252.29</v>
      </c>
      <c r="H24"/>
    </row>
    <row r="25" spans="1:8" s="3" customFormat="1" ht="15.75" thickTop="1" x14ac:dyDescent="0.25">
      <c r="A25"/>
      <c r="C25" s="12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0" spans="1:8" s="3" customFormat="1" x14ac:dyDescent="0.25">
      <c r="A30"/>
      <c r="C30" s="7"/>
      <c r="D30" s="7"/>
      <c r="E30" s="7"/>
      <c r="F30" s="7"/>
      <c r="H30"/>
    </row>
    <row r="34" spans="1:8" s="3" customFormat="1" x14ac:dyDescent="0.25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8D81-20EF-4570-86B0-8C601E7B709B}">
  <dimension ref="A1:H34"/>
  <sheetViews>
    <sheetView workbookViewId="0">
      <selection activeCell="I20" sqref="I20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43496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v>5</v>
      </c>
      <c r="C9" s="7">
        <v>413.32000000000005</v>
      </c>
      <c r="D9" s="7">
        <v>0</v>
      </c>
      <c r="E9" s="7">
        <f>+ROUND((C9+D9)/B9,2)</f>
        <v>82.66</v>
      </c>
      <c r="F9" s="7">
        <f>+C9+D9-E9</f>
        <v>330.66000000000008</v>
      </c>
      <c r="G9" s="10">
        <f>B9-COUNT(E9)</f>
        <v>4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s="15" t="s">
        <v>28</v>
      </c>
      <c r="B13" s="3">
        <v>3</v>
      </c>
      <c r="C13" s="7">
        <v>939.34000000000117</v>
      </c>
      <c r="D13" s="7">
        <v>0</v>
      </c>
      <c r="E13" s="7">
        <f>+ROUND((C13+D13)/B13,2)</f>
        <v>313.11</v>
      </c>
      <c r="F13" s="7">
        <f>+C13+D13-E13</f>
        <v>626.23000000000116</v>
      </c>
      <c r="G13" s="10">
        <f>B13-COUNT(E13)</f>
        <v>2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32</v>
      </c>
      <c r="C15" s="7"/>
      <c r="D15" s="7"/>
      <c r="E15" s="7"/>
      <c r="F15" s="7">
        <f>+C15+D15-E15</f>
        <v>0</v>
      </c>
      <c r="G15" s="10">
        <f>B15-COUNT(E15)</f>
        <v>0</v>
      </c>
    </row>
    <row r="16" spans="1:8" ht="15.75" thickBot="1" x14ac:dyDescent="0.3">
      <c r="C16" s="11">
        <f>SUM(C6:C15)</f>
        <v>1352.6600000000012</v>
      </c>
      <c r="D16" s="11">
        <f>SUM(D6:D15)</f>
        <v>0</v>
      </c>
      <c r="E16" s="11">
        <f>SUM(E6:E15)</f>
        <v>395.77</v>
      </c>
      <c r="F16" s="11">
        <f>SUM(F6:F15)</f>
        <v>956.89000000000124</v>
      </c>
    </row>
    <row r="17" spans="1:8" x14ac:dyDescent="0.25">
      <c r="A17" s="8" t="s">
        <v>17</v>
      </c>
      <c r="C17" s="7"/>
      <c r="D17" s="7"/>
      <c r="E17" s="7"/>
      <c r="F17" s="7"/>
    </row>
    <row r="18" spans="1:8" s="3" customFormat="1" x14ac:dyDescent="0.25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5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5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5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5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5">
      <c r="A23" t="s">
        <v>34</v>
      </c>
      <c r="C23" s="7"/>
      <c r="D23" s="7"/>
      <c r="E23" s="7"/>
      <c r="F23" s="7">
        <v>2500</v>
      </c>
      <c r="H23"/>
    </row>
    <row r="24" spans="1:8" s="3" customFormat="1" ht="15.75" thickBot="1" x14ac:dyDescent="0.3">
      <c r="A24"/>
      <c r="C24" s="12"/>
      <c r="D24" s="7"/>
      <c r="E24" s="13">
        <f>SUM(E18:E23)</f>
        <v>0</v>
      </c>
      <c r="F24" s="13">
        <f>SUM(F16:F23)</f>
        <v>15648.080000000002</v>
      </c>
      <c r="H24"/>
    </row>
    <row r="25" spans="1:8" s="3" customFormat="1" ht="15.75" thickTop="1" x14ac:dyDescent="0.25">
      <c r="A25"/>
      <c r="C25" s="12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0" spans="1:8" s="3" customFormat="1" x14ac:dyDescent="0.25">
      <c r="A30"/>
      <c r="C30" s="7"/>
      <c r="D30" s="7"/>
      <c r="E30" s="7"/>
      <c r="F30" s="7"/>
      <c r="H30"/>
    </row>
    <row r="34" spans="1:8" s="3" customFormat="1" x14ac:dyDescent="0.25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EFDA-FDD5-4D3A-85BB-118280BD8416}">
  <dimension ref="A1:H34"/>
  <sheetViews>
    <sheetView workbookViewId="0">
      <selection activeCell="F9" sqref="F9:F14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43465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v>6</v>
      </c>
      <c r="C9" s="7">
        <v>495.98</v>
      </c>
      <c r="D9" s="7">
        <v>0</v>
      </c>
      <c r="E9" s="7">
        <f>+ROUND((C9+D9)/B9,2)</f>
        <v>82.66</v>
      </c>
      <c r="F9" s="7">
        <f>+C9+D9-E9</f>
        <v>413.32000000000005</v>
      </c>
      <c r="G9" s="10">
        <f>B9-COUNT(E9)</f>
        <v>5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s="15" t="s">
        <v>28</v>
      </c>
      <c r="B13" s="3">
        <v>4</v>
      </c>
      <c r="C13" s="7">
        <v>1252.4500000000012</v>
      </c>
      <c r="D13" s="7">
        <v>0</v>
      </c>
      <c r="E13" s="7">
        <f>+ROUND((C13+D13)/B13,2)</f>
        <v>313.11</v>
      </c>
      <c r="F13" s="7">
        <f>+C13+D13-E13</f>
        <v>939.34000000000117</v>
      </c>
      <c r="G13" s="10">
        <f>B13-COUNT(E13)</f>
        <v>3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32</v>
      </c>
      <c r="B15" s="3">
        <v>1</v>
      </c>
      <c r="C15" s="7">
        <v>100</v>
      </c>
      <c r="D15" s="7"/>
      <c r="E15" s="7">
        <v>100</v>
      </c>
      <c r="F15" s="7">
        <f>+C15+D15-E15</f>
        <v>0</v>
      </c>
      <c r="G15" s="10">
        <f>B15-COUNT(E15)</f>
        <v>0</v>
      </c>
    </row>
    <row r="16" spans="1:8" ht="15.75" thickBot="1" x14ac:dyDescent="0.3">
      <c r="C16" s="11">
        <f>SUM(C6:C15)</f>
        <v>1848.4300000000012</v>
      </c>
      <c r="D16" s="11">
        <f>SUM(D6:D15)</f>
        <v>0</v>
      </c>
      <c r="E16" s="11">
        <f>SUM(E6:E15)</f>
        <v>495.77</v>
      </c>
      <c r="F16" s="11">
        <f>SUM(F6:F15)</f>
        <v>1352.6600000000012</v>
      </c>
    </row>
    <row r="17" spans="1:8" x14ac:dyDescent="0.25">
      <c r="A17" s="8" t="s">
        <v>17</v>
      </c>
      <c r="C17" s="7"/>
      <c r="D17" s="7"/>
      <c r="E17" s="7"/>
      <c r="F17" s="7"/>
    </row>
    <row r="18" spans="1:8" s="3" customFormat="1" x14ac:dyDescent="0.25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5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5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5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5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5">
      <c r="A23" t="s">
        <v>34</v>
      </c>
      <c r="C23" s="7"/>
      <c r="D23" s="7"/>
      <c r="E23" s="7"/>
      <c r="F23" s="7">
        <v>2500</v>
      </c>
      <c r="H23"/>
    </row>
    <row r="24" spans="1:8" s="3" customFormat="1" ht="15.75" thickBot="1" x14ac:dyDescent="0.3">
      <c r="A24"/>
      <c r="C24" s="12"/>
      <c r="D24" s="7"/>
      <c r="E24" s="13">
        <f>SUM(E18:E23)</f>
        <v>0</v>
      </c>
      <c r="F24" s="13">
        <f>SUM(F16:F23)</f>
        <v>16043.850000000002</v>
      </c>
      <c r="H24"/>
    </row>
    <row r="25" spans="1:8" s="3" customFormat="1" ht="15.75" thickTop="1" x14ac:dyDescent="0.25">
      <c r="A25"/>
      <c r="C25" s="12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0" spans="1:8" s="3" customFormat="1" x14ac:dyDescent="0.25">
      <c r="A30"/>
      <c r="C30" s="7"/>
      <c r="D30" s="7"/>
      <c r="E30" s="7"/>
      <c r="F30" s="7"/>
      <c r="H30"/>
    </row>
    <row r="34" spans="1:8" s="3" customFormat="1" x14ac:dyDescent="0.25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79561-0B8D-4648-A893-CAB4A172F566}">
  <dimension ref="A1:H34"/>
  <sheetViews>
    <sheetView workbookViewId="0">
      <selection activeCell="F13" sqref="F13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43434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v>7</v>
      </c>
      <c r="C9" s="7">
        <f>+Oct!F9</f>
        <v>578.64</v>
      </c>
      <c r="D9" s="7">
        <v>0</v>
      </c>
      <c r="E9" s="7">
        <f>+ROUND((C9+D9)/B9,2)</f>
        <v>82.66</v>
      </c>
      <c r="F9" s="7">
        <f>+C9+D9-E9</f>
        <v>495.98</v>
      </c>
      <c r="G9" s="10">
        <f>B9-COUNT(E9)</f>
        <v>6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s="15" t="s">
        <v>28</v>
      </c>
      <c r="B13" s="3">
        <v>5</v>
      </c>
      <c r="C13" s="7">
        <f>+Oct!F13</f>
        <v>1565.5600000000013</v>
      </c>
      <c r="D13" s="7">
        <v>0</v>
      </c>
      <c r="E13" s="7">
        <f>+ROUND((C13+D13)/B13,2)</f>
        <v>313.11</v>
      </c>
      <c r="F13" s="7">
        <f>+C13+D13-E13</f>
        <v>1252.4500000000012</v>
      </c>
      <c r="G13" s="10">
        <f>B13-COUNT(E13)</f>
        <v>4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32</v>
      </c>
      <c r="B15" s="3">
        <v>2</v>
      </c>
      <c r="C15" s="7">
        <f>+Oct!F15</f>
        <v>200</v>
      </c>
      <c r="D15" s="7"/>
      <c r="E15" s="7">
        <v>100</v>
      </c>
      <c r="F15" s="7">
        <f>+C15+D15-E15</f>
        <v>100</v>
      </c>
      <c r="G15" s="10">
        <f>B15-COUNT(E15)</f>
        <v>1</v>
      </c>
    </row>
    <row r="16" spans="1:8" ht="15.75" thickBot="1" x14ac:dyDescent="0.3">
      <c r="C16" s="11">
        <f>SUM(C6:C15)</f>
        <v>2344.2000000000012</v>
      </c>
      <c r="D16" s="11">
        <f>SUM(D6:D15)</f>
        <v>0</v>
      </c>
      <c r="E16" s="11">
        <f>SUM(E6:E15)</f>
        <v>495.77</v>
      </c>
      <c r="F16" s="11">
        <f>SUM(F6:F15)</f>
        <v>1848.4300000000012</v>
      </c>
    </row>
    <row r="17" spans="1:8" x14ac:dyDescent="0.25">
      <c r="A17" s="8" t="s">
        <v>17</v>
      </c>
      <c r="C17" s="7"/>
      <c r="D17" s="7"/>
      <c r="E17" s="7"/>
      <c r="F17" s="7"/>
    </row>
    <row r="18" spans="1:8" s="3" customFormat="1" x14ac:dyDescent="0.25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5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5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5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5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5">
      <c r="A23" t="s">
        <v>33</v>
      </c>
      <c r="C23" s="7"/>
      <c r="D23" s="7"/>
      <c r="E23" s="7">
        <v>50</v>
      </c>
      <c r="F23" s="7">
        <v>0</v>
      </c>
      <c r="H23"/>
    </row>
    <row r="24" spans="1:8" s="3" customFormat="1" ht="15.75" thickBot="1" x14ac:dyDescent="0.3">
      <c r="A24"/>
      <c r="C24" s="12"/>
      <c r="D24" s="7"/>
      <c r="E24" s="13">
        <f>SUM(E18:E23)</f>
        <v>50</v>
      </c>
      <c r="F24" s="13">
        <f>SUM(F16:F23)</f>
        <v>14039.62</v>
      </c>
      <c r="H24"/>
    </row>
    <row r="25" spans="1:8" s="3" customFormat="1" ht="15.75" thickTop="1" x14ac:dyDescent="0.25">
      <c r="A25"/>
      <c r="C25" s="12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0" spans="1:8" s="3" customFormat="1" x14ac:dyDescent="0.25">
      <c r="A30"/>
      <c r="C30" s="7"/>
      <c r="D30" s="7"/>
      <c r="E30" s="7"/>
      <c r="F30" s="7"/>
      <c r="H30"/>
    </row>
    <row r="34" spans="1:8" s="3" customFormat="1" x14ac:dyDescent="0.25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3C5B1-A48D-43C5-8A3C-368CE1FEEA9E}">
  <dimension ref="A1:H34"/>
  <sheetViews>
    <sheetView topLeftCell="A7" workbookViewId="0">
      <selection activeCell="A23" sqref="A23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43404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f>+Sep!G9</f>
        <v>8</v>
      </c>
      <c r="C9" s="7">
        <f>+Sep!F9</f>
        <v>661.3</v>
      </c>
      <c r="D9" s="7">
        <v>0</v>
      </c>
      <c r="E9" s="7">
        <f>+ROUND((C9+D9)/B9,2)</f>
        <v>82.66</v>
      </c>
      <c r="F9" s="7">
        <f>+C9+D9-E9</f>
        <v>578.64</v>
      </c>
      <c r="G9" s="10">
        <f>B9-COUNT(E9)</f>
        <v>7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s="15" t="s">
        <v>28</v>
      </c>
      <c r="B13" s="3">
        <f>+Sep!G13</f>
        <v>6</v>
      </c>
      <c r="C13" s="7">
        <f>+Sep!F13</f>
        <v>1878.6700000000014</v>
      </c>
      <c r="D13" s="7">
        <v>0</v>
      </c>
      <c r="E13" s="7">
        <f>+ROUND((C13+D13)/B13,2)</f>
        <v>313.11</v>
      </c>
      <c r="F13" s="7">
        <f>+C13+D13-E13</f>
        <v>1565.5600000000013</v>
      </c>
      <c r="G13" s="10">
        <f>B13-COUNT(E13)</f>
        <v>5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32</v>
      </c>
      <c r="B15" s="3">
        <v>2</v>
      </c>
      <c r="C15" s="7"/>
      <c r="D15" s="7">
        <v>200</v>
      </c>
      <c r="E15" s="7"/>
      <c r="F15" s="7">
        <f>+C15+D15-E15</f>
        <v>200</v>
      </c>
      <c r="G15" s="3">
        <v>2</v>
      </c>
    </row>
    <row r="16" spans="1:8" ht="15.75" thickBot="1" x14ac:dyDescent="0.3">
      <c r="C16" s="11">
        <f>SUM(C6:C15)</f>
        <v>2539.9700000000012</v>
      </c>
      <c r="D16" s="11">
        <f>SUM(D6:D15)</f>
        <v>200</v>
      </c>
      <c r="E16" s="11">
        <f>SUM(E6:E15)</f>
        <v>395.77</v>
      </c>
      <c r="F16" s="11">
        <f>SUM(F6:F15)</f>
        <v>2344.2000000000012</v>
      </c>
    </row>
    <row r="17" spans="1:8" x14ac:dyDescent="0.25">
      <c r="A17" s="8" t="s">
        <v>17</v>
      </c>
      <c r="C17" s="7"/>
      <c r="D17" s="7"/>
      <c r="E17" s="7"/>
      <c r="F17" s="7"/>
    </row>
    <row r="18" spans="1:8" s="3" customFormat="1" x14ac:dyDescent="0.25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5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5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5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5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5">
      <c r="A23" t="s">
        <v>33</v>
      </c>
      <c r="C23" s="7"/>
      <c r="D23" s="7"/>
      <c r="E23" s="7"/>
      <c r="F23" s="7">
        <v>50</v>
      </c>
      <c r="H23"/>
    </row>
    <row r="24" spans="1:8" s="3" customFormat="1" ht="15.75" thickBot="1" x14ac:dyDescent="0.3">
      <c r="A24"/>
      <c r="C24" s="12"/>
      <c r="D24" s="7"/>
      <c r="E24" s="7"/>
      <c r="F24" s="13">
        <f>SUM(F16:F23)</f>
        <v>14585.390000000001</v>
      </c>
      <c r="H24"/>
    </row>
    <row r="25" spans="1:8" s="3" customFormat="1" ht="15.75" thickTop="1" x14ac:dyDescent="0.25">
      <c r="A25"/>
      <c r="C25" s="12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0" spans="1:8" s="3" customFormat="1" x14ac:dyDescent="0.25">
      <c r="A30"/>
      <c r="C30" s="7"/>
      <c r="D30" s="7"/>
      <c r="E30" s="7"/>
      <c r="F30" s="7"/>
      <c r="H30"/>
    </row>
    <row r="34" spans="1:8" s="3" customFormat="1" x14ac:dyDescent="0.25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5858-1900-4CA7-B16C-22F8274782CF}">
  <dimension ref="A1:I29"/>
  <sheetViews>
    <sheetView workbookViewId="0">
      <selection activeCell="C10" sqref="C10"/>
    </sheetView>
  </sheetViews>
  <sheetFormatPr defaultRowHeight="15" x14ac:dyDescent="0.25"/>
  <cols>
    <col min="1" max="1" width="75.85546875" bestFit="1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9" ht="18.75" x14ac:dyDescent="0.3">
      <c r="A1" s="1" t="s">
        <v>0</v>
      </c>
      <c r="B1" s="2"/>
      <c r="G1" s="2"/>
      <c r="H1" s="1"/>
    </row>
    <row r="2" spans="1:9" x14ac:dyDescent="0.25">
      <c r="A2" s="8" t="s">
        <v>18</v>
      </c>
    </row>
    <row r="3" spans="1:9" x14ac:dyDescent="0.25">
      <c r="A3" s="14">
        <v>43951</v>
      </c>
      <c r="B3" s="5"/>
      <c r="G3" s="5"/>
      <c r="H3" s="4"/>
    </row>
    <row r="4" spans="1:9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5">
      <c r="A5" s="8" t="s">
        <v>1</v>
      </c>
      <c r="C5" s="7"/>
      <c r="D5" s="7"/>
      <c r="E5" s="7"/>
      <c r="F5" s="7"/>
    </row>
    <row r="6" spans="1:9" x14ac:dyDescent="0.25">
      <c r="A6" t="s">
        <v>35</v>
      </c>
      <c r="B6" s="10">
        <v>2</v>
      </c>
      <c r="C6" s="7">
        <v>521.97</v>
      </c>
      <c r="D6" s="7"/>
      <c r="E6" s="7">
        <f t="shared" ref="E6:E8" si="0">+ROUND((C6+D6)/B6,2)</f>
        <v>260.99</v>
      </c>
      <c r="F6" s="7">
        <f>+C6+D6-E6</f>
        <v>260.98</v>
      </c>
      <c r="G6" s="10">
        <f>B6-1</f>
        <v>1</v>
      </c>
      <c r="I6" s="16"/>
    </row>
    <row r="7" spans="1:9" x14ac:dyDescent="0.25">
      <c r="A7" t="s">
        <v>36</v>
      </c>
      <c r="B7" s="10">
        <v>2</v>
      </c>
      <c r="C7" s="7">
        <v>78.789999999999978</v>
      </c>
      <c r="D7" s="7"/>
      <c r="E7" s="7">
        <f t="shared" si="0"/>
        <v>39.4</v>
      </c>
      <c r="F7" s="7">
        <f t="shared" ref="F7:F8" si="1">+C7+D7-E7</f>
        <v>39.389999999999979</v>
      </c>
      <c r="G7" s="10">
        <f t="shared" ref="G7:G8" si="2">B7-1</f>
        <v>1</v>
      </c>
      <c r="I7" s="16"/>
    </row>
    <row r="8" spans="1:9" x14ac:dyDescent="0.25">
      <c r="A8" t="s">
        <v>39</v>
      </c>
      <c r="B8" s="10">
        <v>3</v>
      </c>
      <c r="C8" s="7">
        <v>243.25000000000011</v>
      </c>
      <c r="D8" s="7"/>
      <c r="E8" s="7">
        <f t="shared" si="0"/>
        <v>81.08</v>
      </c>
      <c r="F8" s="7">
        <f t="shared" si="1"/>
        <v>162.17000000000013</v>
      </c>
      <c r="G8" s="10">
        <f t="shared" si="2"/>
        <v>2</v>
      </c>
      <c r="I8" s="16"/>
    </row>
    <row r="9" spans="1:9" x14ac:dyDescent="0.25">
      <c r="C9" s="7"/>
      <c r="D9" s="7"/>
      <c r="E9" s="7"/>
      <c r="F9" s="7"/>
    </row>
    <row r="10" spans="1:9" ht="15.75" thickBot="1" x14ac:dyDescent="0.3">
      <c r="C10" s="11">
        <f>SUM(C6:C9)</f>
        <v>844.0100000000001</v>
      </c>
      <c r="D10" s="11">
        <f>SUM(D6:D9)</f>
        <v>0</v>
      </c>
      <c r="E10" s="11">
        <f>SUM(E6:E9)</f>
        <v>381.46999999999997</v>
      </c>
      <c r="F10" s="11">
        <f>SUM(F6:F9)</f>
        <v>462.54000000000013</v>
      </c>
    </row>
    <row r="11" spans="1:9" x14ac:dyDescent="0.25">
      <c r="A11" s="8" t="s">
        <v>17</v>
      </c>
      <c r="C11" s="7"/>
      <c r="D11" s="7"/>
      <c r="E11" s="7"/>
      <c r="F11" s="7"/>
    </row>
    <row r="12" spans="1:9" s="3" customFormat="1" x14ac:dyDescent="0.25">
      <c r="A12" t="s">
        <v>54</v>
      </c>
      <c r="C12" s="7">
        <v>5000</v>
      </c>
      <c r="D12" s="7"/>
      <c r="E12" s="7"/>
      <c r="F12" s="7">
        <f t="shared" ref="F12:F18" si="3">C12+D12-E12</f>
        <v>5000</v>
      </c>
      <c r="H12"/>
    </row>
    <row r="13" spans="1:9" s="3" customFormat="1" x14ac:dyDescent="0.25">
      <c r="A13" s="17" t="s">
        <v>43</v>
      </c>
      <c r="C13" s="7">
        <v>1007.57</v>
      </c>
      <c r="D13" s="7"/>
      <c r="E13" s="7"/>
      <c r="F13" s="7">
        <f t="shared" si="3"/>
        <v>1007.57</v>
      </c>
      <c r="H13"/>
    </row>
    <row r="14" spans="1:9" s="3" customFormat="1" x14ac:dyDescent="0.25">
      <c r="A14" t="s">
        <v>53</v>
      </c>
      <c r="C14" s="7">
        <v>5817.19</v>
      </c>
      <c r="D14" s="7"/>
      <c r="E14" s="7"/>
      <c r="F14" s="7">
        <f t="shared" si="3"/>
        <v>5817.19</v>
      </c>
      <c r="H14"/>
    </row>
    <row r="15" spans="1:9" s="3" customFormat="1" x14ac:dyDescent="0.25">
      <c r="A15" s="18" t="s">
        <v>37</v>
      </c>
      <c r="C15" s="7">
        <v>81.99</v>
      </c>
      <c r="D15" s="7"/>
      <c r="E15" s="7">
        <v>81.99</v>
      </c>
      <c r="F15" s="7">
        <f t="shared" si="3"/>
        <v>0</v>
      </c>
      <c r="H15"/>
    </row>
    <row r="16" spans="1:9" s="3" customFormat="1" x14ac:dyDescent="0.25">
      <c r="A16" t="s">
        <v>47</v>
      </c>
      <c r="C16" s="7">
        <v>0</v>
      </c>
      <c r="D16" s="7"/>
      <c r="E16" s="7"/>
      <c r="F16" s="7">
        <f t="shared" si="3"/>
        <v>0</v>
      </c>
      <c r="H16"/>
    </row>
    <row r="17" spans="1:9" s="3" customFormat="1" x14ac:dyDescent="0.25">
      <c r="A17" t="s">
        <v>52</v>
      </c>
      <c r="C17" s="7">
        <v>1021.73</v>
      </c>
      <c r="D17" s="7"/>
      <c r="E17" s="7"/>
      <c r="F17" s="7">
        <f t="shared" si="3"/>
        <v>1021.73</v>
      </c>
      <c r="H17"/>
    </row>
    <row r="18" spans="1:9" s="3" customFormat="1" x14ac:dyDescent="0.25">
      <c r="A18" t="s">
        <v>49</v>
      </c>
      <c r="C18" s="7">
        <v>12697.99</v>
      </c>
      <c r="D18" s="7"/>
      <c r="E18" s="7">
        <v>12697.99</v>
      </c>
      <c r="F18" s="7">
        <f t="shared" si="3"/>
        <v>0</v>
      </c>
      <c r="H18"/>
      <c r="I18" s="7"/>
    </row>
    <row r="19" spans="1:9" s="3" customFormat="1" ht="15.75" thickBot="1" x14ac:dyDescent="0.3">
      <c r="A19"/>
      <c r="C19" s="13">
        <f>SUM(C10:C18)</f>
        <v>26470.48</v>
      </c>
      <c r="D19" s="13">
        <f>SUM(D12:D18)</f>
        <v>0</v>
      </c>
      <c r="E19" s="13">
        <f>SUM(E12:E18)</f>
        <v>12779.98</v>
      </c>
      <c r="F19" s="13">
        <f>SUM(F10:F18)</f>
        <v>13309.029999999999</v>
      </c>
      <c r="H19"/>
    </row>
    <row r="20" spans="1:9" s="3" customFormat="1" ht="15.75" thickTop="1" x14ac:dyDescent="0.25">
      <c r="A20"/>
      <c r="C20" s="12"/>
      <c r="D20" s="7"/>
      <c r="E20" s="7"/>
      <c r="F20" s="7"/>
      <c r="H20"/>
    </row>
    <row r="21" spans="1:9" s="3" customFormat="1" x14ac:dyDescent="0.25">
      <c r="A21"/>
      <c r="C21" s="7"/>
      <c r="D21" s="7"/>
      <c r="E21" s="7"/>
      <c r="F21" s="7"/>
      <c r="H21"/>
    </row>
    <row r="22" spans="1:9" s="3" customFormat="1" x14ac:dyDescent="0.25">
      <c r="A22"/>
      <c r="C22" s="7"/>
      <c r="D22" s="7"/>
      <c r="E22" s="7"/>
      <c r="F22" s="7"/>
      <c r="H22"/>
    </row>
    <row r="23" spans="1:9" s="3" customFormat="1" x14ac:dyDescent="0.25">
      <c r="A23"/>
      <c r="C23" s="7"/>
      <c r="D23" s="7"/>
      <c r="E23" s="7"/>
      <c r="F23" s="7"/>
      <c r="H23"/>
    </row>
    <row r="24" spans="1:9" s="3" customFormat="1" x14ac:dyDescent="0.25">
      <c r="A24"/>
      <c r="C24" s="7"/>
      <c r="D24" s="7"/>
      <c r="E24" s="7"/>
      <c r="F24" s="7"/>
      <c r="H24"/>
    </row>
    <row r="25" spans="1:9" s="3" customFormat="1" x14ac:dyDescent="0.25">
      <c r="A25"/>
      <c r="C25" s="7"/>
      <c r="D25" s="7"/>
      <c r="E25" s="7"/>
      <c r="F25" s="7"/>
      <c r="H25"/>
    </row>
    <row r="29" spans="1:9" s="3" customFormat="1" x14ac:dyDescent="0.25">
      <c r="A29"/>
      <c r="C29"/>
      <c r="D29"/>
      <c r="E29"/>
      <c r="F29"/>
      <c r="H29"/>
    </row>
  </sheetData>
  <pageMargins left="1" right="1" top="1" bottom="1" header="0.5" footer="0.5"/>
  <pageSetup orientation="landscape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25FAA-2D07-43BB-934A-4EA75B31BA92}">
  <dimension ref="A1:H32"/>
  <sheetViews>
    <sheetView workbookViewId="0"/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43373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f>+Aug!G9</f>
        <v>9</v>
      </c>
      <c r="C9" s="7">
        <f>+Aug!F9</f>
        <v>743.95999999999992</v>
      </c>
      <c r="D9" s="7">
        <v>0</v>
      </c>
      <c r="E9" s="7">
        <f>+ROUND((C9+D9)/B9,2)</f>
        <v>82.66</v>
      </c>
      <c r="F9" s="7">
        <f>+C9+D9-E9</f>
        <v>661.3</v>
      </c>
      <c r="G9" s="10">
        <f>B9-COUNT(E9)</f>
        <v>8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s="15" t="s">
        <v>28</v>
      </c>
      <c r="B13" s="3">
        <f>+Aug!G13</f>
        <v>7</v>
      </c>
      <c r="C13" s="7">
        <f>+Aug!F13</f>
        <v>2191.7800000000016</v>
      </c>
      <c r="D13" s="7">
        <v>0</v>
      </c>
      <c r="E13" s="7">
        <f>+ROUND((C13+D13)/B13,2)</f>
        <v>313.11</v>
      </c>
      <c r="F13" s="7">
        <f>+C13+D13-E13</f>
        <v>1878.6700000000014</v>
      </c>
      <c r="G13" s="10">
        <f>B13-COUNT(E13)</f>
        <v>6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C15" s="7"/>
      <c r="D15" s="7"/>
      <c r="E15" s="7"/>
      <c r="F15" s="7"/>
    </row>
    <row r="16" spans="1:8" ht="15.75" thickBot="1" x14ac:dyDescent="0.3">
      <c r="C16" s="11">
        <f>SUM(C6:C15)</f>
        <v>2935.7400000000016</v>
      </c>
      <c r="D16" s="11">
        <f>SUM(D6:D15)</f>
        <v>0</v>
      </c>
      <c r="E16" s="11">
        <f>SUM(E6:E15)</f>
        <v>395.77</v>
      </c>
      <c r="F16" s="11">
        <f>SUM(F6:F15)</f>
        <v>2539.9700000000012</v>
      </c>
    </row>
    <row r="17" spans="1:8" x14ac:dyDescent="0.25">
      <c r="A17" s="8" t="s">
        <v>17</v>
      </c>
      <c r="C17" s="7"/>
      <c r="D17" s="7"/>
      <c r="E17" s="7"/>
      <c r="F17" s="7"/>
    </row>
    <row r="18" spans="1:8" s="3" customFormat="1" x14ac:dyDescent="0.25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5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5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5">
      <c r="A21" t="s">
        <v>31</v>
      </c>
      <c r="C21" s="7"/>
      <c r="D21" s="7"/>
      <c r="E21" s="7"/>
      <c r="F21" s="7">
        <v>1000</v>
      </c>
      <c r="H21"/>
    </row>
    <row r="22" spans="1:8" s="3" customFormat="1" ht="15.75" thickBot="1" x14ac:dyDescent="0.3">
      <c r="A22"/>
      <c r="C22" s="12"/>
      <c r="D22" s="7"/>
      <c r="E22" s="7"/>
      <c r="F22" s="13">
        <f>SUM(F16:F21)</f>
        <v>13731.160000000002</v>
      </c>
      <c r="H22"/>
    </row>
    <row r="23" spans="1:8" s="3" customFormat="1" ht="15.75" thickTop="1" x14ac:dyDescent="0.25">
      <c r="A23"/>
      <c r="C23" s="12"/>
      <c r="D23" s="7"/>
      <c r="E23" s="7"/>
      <c r="F23" s="7"/>
      <c r="H23"/>
    </row>
    <row r="24" spans="1:8" s="3" customFormat="1" x14ac:dyDescent="0.25">
      <c r="A24"/>
      <c r="C24" s="7"/>
      <c r="D24" s="7"/>
      <c r="E24" s="7"/>
      <c r="F24" s="7"/>
      <c r="H24"/>
    </row>
    <row r="25" spans="1:8" s="3" customFormat="1" x14ac:dyDescent="0.25">
      <c r="A25"/>
      <c r="C25" s="7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32" spans="1:8" s="3" customFormat="1" x14ac:dyDescent="0.25">
      <c r="A32"/>
      <c r="C32"/>
      <c r="D32"/>
      <c r="E32"/>
      <c r="F32"/>
      <c r="H32"/>
    </row>
  </sheetData>
  <pageMargins left="1" right="1" top="1" bottom="1" header="0.5" footer="0.5"/>
  <pageSetup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D6A0-240E-4F72-ABAB-F12F22C3F710}">
  <dimension ref="A1:H34"/>
  <sheetViews>
    <sheetView topLeftCell="A4" workbookViewId="0">
      <selection activeCell="F19" sqref="F19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43343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f>+Jul!G9</f>
        <v>10</v>
      </c>
      <c r="C9" s="7">
        <f>+Jul!F9</f>
        <v>826.61999999999989</v>
      </c>
      <c r="D9" s="7">
        <v>0</v>
      </c>
      <c r="E9" s="7">
        <f>+ROUND((C9+D9)/B9,2)</f>
        <v>82.66</v>
      </c>
      <c r="F9" s="7">
        <f>+C9+D9-E9</f>
        <v>743.95999999999992</v>
      </c>
      <c r="G9" s="10">
        <f>B9-COUNT(E9)</f>
        <v>9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s="15" t="s">
        <v>28</v>
      </c>
      <c r="B13" s="3">
        <f>+Jul!G13+9</f>
        <v>9</v>
      </c>
      <c r="C13" s="7">
        <f>+Jul!F13</f>
        <v>1.8189894035458565E-12</v>
      </c>
      <c r="D13" s="7">
        <f>2441+377</f>
        <v>2818</v>
      </c>
      <c r="E13" s="7">
        <f>+ROUND((C13+D13)/B13,2)*2</f>
        <v>626.22</v>
      </c>
      <c r="F13" s="7">
        <f>+C13+D13-E13</f>
        <v>2191.7800000000016</v>
      </c>
      <c r="G13" s="10">
        <f>B13-COUNT(E13)-1</f>
        <v>7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19</v>
      </c>
      <c r="C15" s="7"/>
      <c r="D15" s="7"/>
      <c r="E15" s="7"/>
      <c r="F15" s="7"/>
      <c r="G15" s="10"/>
    </row>
    <row r="16" spans="1:8" x14ac:dyDescent="0.25">
      <c r="A16" t="s">
        <v>24</v>
      </c>
      <c r="C16" s="7"/>
      <c r="D16" s="7"/>
      <c r="E16" s="7"/>
      <c r="F16" s="7"/>
      <c r="G16" s="10"/>
    </row>
    <row r="17" spans="1:8" x14ac:dyDescent="0.25">
      <c r="A17" t="s">
        <v>20</v>
      </c>
      <c r="B17" s="3">
        <f>+Jul!G17</f>
        <v>1</v>
      </c>
      <c r="C17" s="7">
        <f>+Jul!F17</f>
        <v>102.41000000000007</v>
      </c>
      <c r="D17" s="7">
        <v>0</v>
      </c>
      <c r="E17" s="7">
        <f>+ROUND((C17+D17)/B17,2)</f>
        <v>102.41</v>
      </c>
      <c r="F17" s="7">
        <f>+C17+D17-E17</f>
        <v>0</v>
      </c>
      <c r="G17" s="10">
        <f>B17-COUNT(E17)</f>
        <v>0</v>
      </c>
    </row>
    <row r="18" spans="1:8" x14ac:dyDescent="0.25">
      <c r="C18" s="7"/>
      <c r="D18" s="7"/>
      <c r="E18" s="7"/>
      <c r="F18" s="7"/>
    </row>
    <row r="19" spans="1:8" ht="15.75" thickBot="1" x14ac:dyDescent="0.3">
      <c r="C19" s="11">
        <f>SUM(C6:C18)</f>
        <v>929.03000000000179</v>
      </c>
      <c r="D19" s="11">
        <f t="shared" ref="D19:F19" si="0">SUM(D6:D18)</f>
        <v>2818</v>
      </c>
      <c r="E19" s="11">
        <f t="shared" si="0"/>
        <v>811.29</v>
      </c>
      <c r="F19" s="11">
        <f t="shared" si="0"/>
        <v>2935.7400000000016</v>
      </c>
    </row>
    <row r="20" spans="1:8" x14ac:dyDescent="0.25">
      <c r="A20" s="8" t="s">
        <v>17</v>
      </c>
      <c r="C20" s="7"/>
      <c r="D20" s="7"/>
      <c r="E20" s="7"/>
      <c r="F20" s="7"/>
    </row>
    <row r="21" spans="1:8" s="3" customFormat="1" x14ac:dyDescent="0.25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5">
      <c r="A22" t="s">
        <v>23</v>
      </c>
      <c r="C22" s="7"/>
      <c r="D22" s="7"/>
      <c r="E22" s="7"/>
      <c r="F22" s="7">
        <v>2794.57</v>
      </c>
      <c r="H22"/>
    </row>
    <row r="23" spans="1:8" s="3" customFormat="1" x14ac:dyDescent="0.25">
      <c r="A23"/>
      <c r="C23" s="7"/>
      <c r="D23" s="7"/>
      <c r="E23" s="7"/>
      <c r="F23" s="7"/>
      <c r="H23"/>
    </row>
    <row r="24" spans="1:8" s="3" customFormat="1" ht="15.75" thickBot="1" x14ac:dyDescent="0.3">
      <c r="A24"/>
      <c r="C24" s="12"/>
      <c r="D24" s="7"/>
      <c r="E24" s="7"/>
      <c r="F24" s="13">
        <f>SUM(F19:F23)</f>
        <v>8126.9300000000021</v>
      </c>
      <c r="H24"/>
    </row>
    <row r="25" spans="1:8" s="3" customFormat="1" ht="15.75" thickTop="1" x14ac:dyDescent="0.25">
      <c r="A25"/>
      <c r="C25" s="12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0" spans="1:8" s="3" customFormat="1" x14ac:dyDescent="0.25">
      <c r="A30"/>
      <c r="C30" s="7"/>
      <c r="D30" s="7"/>
      <c r="E30" s="7"/>
      <c r="F30" s="7"/>
      <c r="H30"/>
    </row>
    <row r="34" spans="1:8" s="3" customFormat="1" x14ac:dyDescent="0.25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C4F22-EB88-4CFA-A725-144B6C03B217}">
  <dimension ref="A1:H33"/>
  <sheetViews>
    <sheetView workbookViewId="0"/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43312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f>+Jun!G9</f>
        <v>11</v>
      </c>
      <c r="C9" s="7">
        <f>+Jun!F9</f>
        <v>909.27999999999986</v>
      </c>
      <c r="D9" s="7">
        <v>0</v>
      </c>
      <c r="E9" s="7">
        <f>+ROUND((C9+D9)/B9,2)</f>
        <v>82.66</v>
      </c>
      <c r="F9" s="7">
        <f>+C9+D9-E9</f>
        <v>826.61999999999989</v>
      </c>
      <c r="G9" s="10">
        <f>B9-COUNT(E9)</f>
        <v>10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s="15" t="s">
        <v>27</v>
      </c>
      <c r="B13" s="3">
        <f>+Jun!G13</f>
        <v>0</v>
      </c>
      <c r="C13" s="7">
        <f>+Jun!F13</f>
        <v>1.8189894035458565E-12</v>
      </c>
      <c r="D13" s="7">
        <v>0</v>
      </c>
      <c r="E13" s="7">
        <v>0</v>
      </c>
      <c r="F13" s="7">
        <f>+C13+D13-E13</f>
        <v>1.8189894035458565E-12</v>
      </c>
      <c r="G13" s="10">
        <f>B13-COUNT(E13)+1</f>
        <v>0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19</v>
      </c>
      <c r="C15" s="7"/>
      <c r="D15" s="7"/>
      <c r="E15" s="7"/>
      <c r="F15" s="7"/>
      <c r="G15" s="10"/>
    </row>
    <row r="16" spans="1:8" x14ac:dyDescent="0.25">
      <c r="A16" t="s">
        <v>24</v>
      </c>
      <c r="C16" s="7"/>
      <c r="D16" s="7"/>
      <c r="E16" s="7"/>
      <c r="F16" s="7"/>
      <c r="G16" s="10"/>
    </row>
    <row r="17" spans="1:8" x14ac:dyDescent="0.25">
      <c r="A17" t="s">
        <v>20</v>
      </c>
      <c r="B17" s="3">
        <f>+Jun!G17</f>
        <v>2</v>
      </c>
      <c r="C17" s="7">
        <f>+Jun!F17</f>
        <v>204.83000000000007</v>
      </c>
      <c r="D17" s="7">
        <v>0</v>
      </c>
      <c r="E17" s="7">
        <f>+ROUND((C17+D17)/B17,2)</f>
        <v>102.42</v>
      </c>
      <c r="F17" s="7">
        <f>+C17+D17-E17</f>
        <v>102.41000000000007</v>
      </c>
      <c r="G17" s="10">
        <f>B17-COUNT(E17)</f>
        <v>1</v>
      </c>
    </row>
    <row r="18" spans="1:8" x14ac:dyDescent="0.25">
      <c r="C18" s="7"/>
      <c r="D18" s="7"/>
      <c r="E18" s="7"/>
      <c r="F18" s="7"/>
    </row>
    <row r="19" spans="1:8" ht="15.75" thickBot="1" x14ac:dyDescent="0.3">
      <c r="C19" s="11">
        <f>SUM(C6:C18)</f>
        <v>1114.1100000000017</v>
      </c>
      <c r="D19" s="11">
        <f t="shared" ref="D19:F19" si="0">SUM(D6:D18)</f>
        <v>0</v>
      </c>
      <c r="E19" s="11">
        <f t="shared" si="0"/>
        <v>185.07999999999998</v>
      </c>
      <c r="F19" s="11">
        <f t="shared" si="0"/>
        <v>929.03000000000179</v>
      </c>
    </row>
    <row r="20" spans="1:8" x14ac:dyDescent="0.25">
      <c r="A20" s="8" t="s">
        <v>17</v>
      </c>
      <c r="C20" s="7"/>
      <c r="D20" s="7"/>
      <c r="E20" s="7"/>
      <c r="F20" s="7"/>
    </row>
    <row r="21" spans="1:8" s="3" customFormat="1" x14ac:dyDescent="0.25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5">
      <c r="A22" t="s">
        <v>23</v>
      </c>
      <c r="C22" s="7"/>
      <c r="D22" s="7"/>
      <c r="E22" s="7"/>
      <c r="F22" s="7">
        <v>2794.57</v>
      </c>
      <c r="H22"/>
    </row>
    <row r="23" spans="1:8" s="3" customFormat="1" ht="15.75" thickBot="1" x14ac:dyDescent="0.3">
      <c r="A23"/>
      <c r="C23" s="12"/>
      <c r="D23" s="7"/>
      <c r="E23" s="7"/>
      <c r="F23" s="13">
        <f>SUM(F19:F22)</f>
        <v>6120.2200000000012</v>
      </c>
      <c r="H23"/>
    </row>
    <row r="24" spans="1:8" s="3" customFormat="1" ht="15.75" thickTop="1" x14ac:dyDescent="0.25">
      <c r="A24"/>
      <c r="C24" s="12"/>
      <c r="D24" s="7"/>
      <c r="E24" s="7"/>
      <c r="F24" s="7"/>
      <c r="H24"/>
    </row>
    <row r="25" spans="1:8" s="3" customFormat="1" x14ac:dyDescent="0.25">
      <c r="A25"/>
      <c r="C25" s="7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3" spans="1:8" s="3" customFormat="1" x14ac:dyDescent="0.25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BE04-72F2-491C-B074-29DE04611E25}">
  <dimension ref="A1:H33"/>
  <sheetViews>
    <sheetView workbookViewId="0">
      <selection activeCell="A21" sqref="A21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43281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B9" s="3">
        <v>12</v>
      </c>
      <c r="C9" s="7">
        <f>+May!F9</f>
        <v>-1.9895196601282805E-13</v>
      </c>
      <c r="D9" s="7">
        <v>991.94</v>
      </c>
      <c r="E9" s="7">
        <f>+ROUND((C9+D9)/B9,2)</f>
        <v>82.66</v>
      </c>
      <c r="F9" s="7">
        <f>+C9+D9-E9</f>
        <v>909.27999999999986</v>
      </c>
      <c r="G9" s="10">
        <f>B9-COUNT(E9)</f>
        <v>11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t="s">
        <v>13</v>
      </c>
      <c r="B13" s="3">
        <f>+May!G13</f>
        <v>1</v>
      </c>
      <c r="C13" s="7">
        <f>+May!F13</f>
        <v>775.85000000000184</v>
      </c>
      <c r="D13" s="7">
        <v>0</v>
      </c>
      <c r="E13" s="7">
        <f>+ROUND((C13+D13)/B13,2)</f>
        <v>775.85</v>
      </c>
      <c r="F13" s="7">
        <f>+C13+D13-E13</f>
        <v>1.8189894035458565E-12</v>
      </c>
      <c r="G13" s="10">
        <f>B13-COUNT(E13)</f>
        <v>0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19</v>
      </c>
      <c r="C15" s="7"/>
      <c r="D15" s="7"/>
      <c r="E15" s="7"/>
      <c r="F15" s="7"/>
      <c r="G15" s="10"/>
    </row>
    <row r="16" spans="1:8" x14ac:dyDescent="0.25">
      <c r="A16" t="s">
        <v>24</v>
      </c>
      <c r="C16" s="7"/>
      <c r="D16" s="7"/>
      <c r="E16" s="7"/>
      <c r="F16" s="7"/>
      <c r="G16" s="10"/>
    </row>
    <row r="17" spans="1:8" x14ac:dyDescent="0.25">
      <c r="A17" t="s">
        <v>20</v>
      </c>
      <c r="B17" s="3">
        <f>+May!G17</f>
        <v>3</v>
      </c>
      <c r="C17" s="7">
        <f>+May!F17</f>
        <v>307.24000000000007</v>
      </c>
      <c r="D17" s="7">
        <v>0</v>
      </c>
      <c r="E17" s="7">
        <f>+ROUND((C17+D17)/B17,2)</f>
        <v>102.41</v>
      </c>
      <c r="F17" s="7">
        <f>+C17+D17-E17</f>
        <v>204.83000000000007</v>
      </c>
      <c r="G17" s="10">
        <f>B17-COUNT(E17)</f>
        <v>2</v>
      </c>
    </row>
    <row r="18" spans="1:8" x14ac:dyDescent="0.25">
      <c r="C18" s="7"/>
      <c r="D18" s="7"/>
      <c r="E18" s="7"/>
      <c r="F18" s="7"/>
    </row>
    <row r="19" spans="1:8" ht="15.75" thickBot="1" x14ac:dyDescent="0.3">
      <c r="C19" s="11">
        <f>SUM(C6:C18)</f>
        <v>1083.0900000000017</v>
      </c>
      <c r="D19" s="11">
        <f t="shared" ref="D19:F19" si="0">SUM(D6:D18)</f>
        <v>991.94</v>
      </c>
      <c r="E19" s="11">
        <f t="shared" si="0"/>
        <v>960.92</v>
      </c>
      <c r="F19" s="11">
        <f t="shared" si="0"/>
        <v>1114.1100000000017</v>
      </c>
    </row>
    <row r="20" spans="1:8" x14ac:dyDescent="0.25">
      <c r="A20" s="8" t="s">
        <v>17</v>
      </c>
      <c r="C20" s="7"/>
      <c r="D20" s="7"/>
      <c r="E20" s="7"/>
      <c r="F20" s="7"/>
    </row>
    <row r="21" spans="1:8" s="3" customFormat="1" x14ac:dyDescent="0.25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5">
      <c r="A22" t="s">
        <v>23</v>
      </c>
      <c r="C22" s="7"/>
      <c r="D22" s="7"/>
      <c r="E22" s="7"/>
      <c r="F22" s="7">
        <v>2794.57</v>
      </c>
      <c r="H22"/>
    </row>
    <row r="23" spans="1:8" s="3" customFormat="1" ht="15.75" thickBot="1" x14ac:dyDescent="0.3">
      <c r="A23"/>
      <c r="C23" s="12"/>
      <c r="D23" s="7"/>
      <c r="E23" s="7"/>
      <c r="F23" s="13">
        <f>SUM(F19:F22)</f>
        <v>6305.3000000000011</v>
      </c>
      <c r="H23"/>
    </row>
    <row r="24" spans="1:8" s="3" customFormat="1" ht="15.75" thickTop="1" x14ac:dyDescent="0.25">
      <c r="A24"/>
      <c r="C24" s="12"/>
      <c r="D24" s="7"/>
      <c r="E24" s="7"/>
      <c r="F24" s="7"/>
      <c r="H24"/>
    </row>
    <row r="25" spans="1:8" s="3" customFormat="1" x14ac:dyDescent="0.25">
      <c r="A25"/>
      <c r="C25" s="7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3" spans="1:8" s="3" customFormat="1" x14ac:dyDescent="0.25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2A22-42E4-40D1-A7A5-C9EC6D20B700}">
  <dimension ref="A1:H34"/>
  <sheetViews>
    <sheetView workbookViewId="0">
      <selection activeCell="E17" sqref="E17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43251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9</v>
      </c>
      <c r="C8" s="7"/>
      <c r="D8" s="7"/>
      <c r="E8" s="7"/>
      <c r="F8" s="7"/>
    </row>
    <row r="9" spans="1:8" x14ac:dyDescent="0.25">
      <c r="A9" t="s">
        <v>10</v>
      </c>
      <c r="B9" s="3">
        <f>+Apr!G9</f>
        <v>1</v>
      </c>
      <c r="C9" s="7">
        <f>+Apr!F9</f>
        <v>80.489999999999796</v>
      </c>
      <c r="D9" s="7">
        <v>0</v>
      </c>
      <c r="E9" s="7">
        <f>+ROUND(C9/B9,2)</f>
        <v>80.489999999999995</v>
      </c>
      <c r="F9" s="7">
        <f>+C9+D9-E9</f>
        <v>-1.9895196601282805E-13</v>
      </c>
      <c r="G9" s="10">
        <f>B9-COUNT(E9)</f>
        <v>0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t="s">
        <v>13</v>
      </c>
      <c r="B13" s="3">
        <f>+Apr!G13</f>
        <v>2</v>
      </c>
      <c r="C13" s="7">
        <f>+Apr!F13</f>
        <v>1551.7100000000019</v>
      </c>
      <c r="D13" s="7">
        <v>0</v>
      </c>
      <c r="E13" s="7">
        <f>+ROUND(C13/B13,2)</f>
        <v>775.86</v>
      </c>
      <c r="F13" s="7">
        <f>+C13+D13-E13</f>
        <v>775.85000000000184</v>
      </c>
      <c r="G13" s="10">
        <f>B13-COUNT(E13)</f>
        <v>1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19</v>
      </c>
      <c r="C15" s="7"/>
      <c r="D15" s="7"/>
      <c r="E15" s="7"/>
      <c r="F15" s="7"/>
      <c r="G15" s="10"/>
    </row>
    <row r="16" spans="1:8" x14ac:dyDescent="0.25">
      <c r="A16" t="s">
        <v>24</v>
      </c>
      <c r="C16" s="7"/>
      <c r="D16" s="7"/>
      <c r="E16" s="7"/>
      <c r="F16" s="7"/>
      <c r="G16" s="10"/>
    </row>
    <row r="17" spans="1:8" x14ac:dyDescent="0.25">
      <c r="A17" t="s">
        <v>20</v>
      </c>
      <c r="B17" s="3">
        <f>+Apr!G17</f>
        <v>4</v>
      </c>
      <c r="C17" s="7">
        <f>+Apr!F17</f>
        <v>409.66000000000008</v>
      </c>
      <c r="D17" s="7">
        <v>0</v>
      </c>
      <c r="E17" s="7">
        <f>+ROUND(C17/B17,2)</f>
        <v>102.42</v>
      </c>
      <c r="F17" s="7">
        <f>+C17+D17-E17</f>
        <v>307.24000000000007</v>
      </c>
      <c r="G17" s="10">
        <f>B17-COUNT(E17)</f>
        <v>3</v>
      </c>
    </row>
    <row r="18" spans="1:8" x14ac:dyDescent="0.25">
      <c r="C18" s="7"/>
      <c r="D18" s="7"/>
      <c r="E18" s="7"/>
      <c r="F18" s="7"/>
    </row>
    <row r="19" spans="1:8" ht="15.75" thickBot="1" x14ac:dyDescent="0.3">
      <c r="C19" s="11">
        <f>SUM(C6:C18)</f>
        <v>2041.8600000000017</v>
      </c>
      <c r="D19" s="11">
        <f t="shared" ref="D19:F19" si="0">SUM(D6:D18)</f>
        <v>0</v>
      </c>
      <c r="E19" s="11">
        <f t="shared" si="0"/>
        <v>958.77</v>
      </c>
      <c r="F19" s="11">
        <f t="shared" si="0"/>
        <v>1083.0900000000017</v>
      </c>
    </row>
    <row r="20" spans="1:8" x14ac:dyDescent="0.25">
      <c r="A20" s="8" t="s">
        <v>17</v>
      </c>
      <c r="C20" s="7"/>
      <c r="D20" s="7"/>
      <c r="E20" s="7"/>
      <c r="F20" s="7"/>
    </row>
    <row r="21" spans="1:8" s="3" customFormat="1" x14ac:dyDescent="0.25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5">
      <c r="A22" t="s">
        <v>15</v>
      </c>
      <c r="C22" s="7"/>
      <c r="D22" s="7"/>
      <c r="E22" s="7"/>
      <c r="F22" s="7">
        <v>3500</v>
      </c>
      <c r="H22"/>
    </row>
    <row r="23" spans="1:8" s="3" customFormat="1" x14ac:dyDescent="0.25">
      <c r="A23" t="s">
        <v>23</v>
      </c>
      <c r="C23" s="7"/>
      <c r="D23" s="7"/>
      <c r="E23" s="7"/>
      <c r="F23" s="7">
        <v>2794.57</v>
      </c>
      <c r="H23"/>
    </row>
    <row r="24" spans="1:8" s="3" customFormat="1" ht="15.75" thickBot="1" x14ac:dyDescent="0.3">
      <c r="A24"/>
      <c r="C24" s="12"/>
      <c r="D24" s="7"/>
      <c r="E24" s="7"/>
      <c r="F24" s="13">
        <f>SUM(F19:F23)</f>
        <v>9774.2800000000025</v>
      </c>
      <c r="H24"/>
    </row>
    <row r="25" spans="1:8" s="3" customFormat="1" ht="15.75" thickTop="1" x14ac:dyDescent="0.25">
      <c r="A25"/>
      <c r="C25" s="12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0" spans="1:8" s="3" customFormat="1" x14ac:dyDescent="0.25">
      <c r="A30"/>
      <c r="C30" s="7"/>
      <c r="D30" s="7"/>
      <c r="E30" s="7"/>
      <c r="F30" s="7"/>
      <c r="H30"/>
    </row>
    <row r="34" spans="1:8" s="3" customFormat="1" x14ac:dyDescent="0.25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6F46-8247-42FE-B0A6-743821A34E32}">
  <dimension ref="A1:H33"/>
  <sheetViews>
    <sheetView workbookViewId="0">
      <selection activeCell="A18" sqref="A18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43220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9</v>
      </c>
      <c r="C8" s="7"/>
      <c r="D8" s="7"/>
      <c r="E8" s="7"/>
      <c r="F8" s="7"/>
    </row>
    <row r="9" spans="1:8" x14ac:dyDescent="0.25">
      <c r="A9" t="s">
        <v>10</v>
      </c>
      <c r="B9" s="3">
        <f>+Mar!G9</f>
        <v>2</v>
      </c>
      <c r="C9" s="7">
        <f>+Mar!F9</f>
        <v>160.9699999999998</v>
      </c>
      <c r="D9" s="7">
        <v>0</v>
      </c>
      <c r="E9" s="7">
        <f>+ROUND(C9/B9,2)</f>
        <v>80.48</v>
      </c>
      <c r="F9" s="7">
        <f>+C9+D9-E9</f>
        <v>80.489999999999796</v>
      </c>
      <c r="G9" s="10">
        <f>B9-COUNT(E9)</f>
        <v>1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t="s">
        <v>13</v>
      </c>
      <c r="B13" s="3">
        <f>+Mar!G13</f>
        <v>3</v>
      </c>
      <c r="C13" s="7">
        <f>+Mar!F13</f>
        <v>2327.5600000000018</v>
      </c>
      <c r="D13" s="7">
        <v>0</v>
      </c>
      <c r="E13" s="7">
        <f>+ROUND(C13/B13,2)</f>
        <v>775.85</v>
      </c>
      <c r="F13" s="7">
        <f>+C13+D13-E13</f>
        <v>1551.7100000000019</v>
      </c>
      <c r="G13" s="10">
        <f>B13-COUNT(E13)</f>
        <v>2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19</v>
      </c>
      <c r="C15" s="7"/>
      <c r="D15" s="7"/>
      <c r="E15" s="7"/>
      <c r="F15" s="7"/>
      <c r="G15" s="10"/>
    </row>
    <row r="16" spans="1:8" x14ac:dyDescent="0.25">
      <c r="A16" t="s">
        <v>21</v>
      </c>
      <c r="C16" s="7"/>
      <c r="D16" s="7"/>
      <c r="E16" s="7"/>
      <c r="F16" s="7"/>
      <c r="G16" s="10"/>
    </row>
    <row r="17" spans="1:8" x14ac:dyDescent="0.25">
      <c r="A17" t="s">
        <v>20</v>
      </c>
      <c r="B17" s="3">
        <f>+Mar!G17</f>
        <v>5</v>
      </c>
      <c r="C17" s="7">
        <f>+Mar!F17</f>
        <v>512.07000000000005</v>
      </c>
      <c r="D17" s="7">
        <v>0</v>
      </c>
      <c r="E17" s="7">
        <f>+ROUND(C17/B17,2)</f>
        <v>102.41</v>
      </c>
      <c r="F17" s="7">
        <f>+C17+D17-E17</f>
        <v>409.66000000000008</v>
      </c>
      <c r="G17" s="10">
        <f>B17-COUNT(E17)</f>
        <v>4</v>
      </c>
    </row>
    <row r="18" spans="1:8" x14ac:dyDescent="0.25">
      <c r="C18" s="7"/>
      <c r="D18" s="7"/>
      <c r="E18" s="7"/>
      <c r="F18" s="7"/>
    </row>
    <row r="19" spans="1:8" ht="15.75" thickBot="1" x14ac:dyDescent="0.3">
      <c r="C19" s="11">
        <f>SUM(C6:C18)</f>
        <v>3000.6000000000017</v>
      </c>
      <c r="D19" s="11">
        <f t="shared" ref="D19:F19" si="0">SUM(D6:D18)</f>
        <v>0</v>
      </c>
      <c r="E19" s="11">
        <f t="shared" si="0"/>
        <v>958.74</v>
      </c>
      <c r="F19" s="11">
        <f t="shared" si="0"/>
        <v>2041.8600000000017</v>
      </c>
    </row>
    <row r="20" spans="1:8" x14ac:dyDescent="0.25">
      <c r="A20" s="8" t="s">
        <v>17</v>
      </c>
      <c r="C20" s="7"/>
      <c r="D20" s="7"/>
      <c r="E20" s="7"/>
      <c r="F20" s="7"/>
    </row>
    <row r="21" spans="1:8" s="3" customFormat="1" x14ac:dyDescent="0.25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5">
      <c r="A22" t="s">
        <v>15</v>
      </c>
      <c r="C22" s="7"/>
      <c r="D22" s="7"/>
      <c r="E22" s="7"/>
      <c r="F22" s="7">
        <v>3500</v>
      </c>
      <c r="H22"/>
    </row>
    <row r="23" spans="1:8" s="3" customFormat="1" ht="15.75" thickBot="1" x14ac:dyDescent="0.3">
      <c r="A23"/>
      <c r="C23" s="12"/>
      <c r="D23" s="7"/>
      <c r="E23" s="7"/>
      <c r="F23" s="13">
        <f>SUM(F19:F22)</f>
        <v>7938.4800000000014</v>
      </c>
      <c r="H23"/>
    </row>
    <row r="24" spans="1:8" s="3" customFormat="1" ht="15.75" thickTop="1" x14ac:dyDescent="0.25">
      <c r="A24"/>
      <c r="C24" s="12"/>
      <c r="D24" s="7"/>
      <c r="E24" s="7"/>
      <c r="F24" s="7"/>
      <c r="H24"/>
    </row>
    <row r="25" spans="1:8" s="3" customFormat="1" x14ac:dyDescent="0.25">
      <c r="A25"/>
      <c r="C25" s="7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3" spans="1:8" s="3" customFormat="1" x14ac:dyDescent="0.25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2D83-7846-4318-942D-1CA8F589C090}">
  <dimension ref="A1:H33"/>
  <sheetViews>
    <sheetView workbookViewId="0">
      <selection activeCell="A24" sqref="A24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43190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9</v>
      </c>
      <c r="C8" s="7"/>
      <c r="D8" s="7"/>
      <c r="E8" s="7"/>
      <c r="F8" s="7"/>
    </row>
    <row r="9" spans="1:8" x14ac:dyDescent="0.25">
      <c r="A9" t="s">
        <v>10</v>
      </c>
      <c r="B9" s="3">
        <f>+Feb!G9</f>
        <v>3</v>
      </c>
      <c r="C9" s="7">
        <f>+Feb!F9</f>
        <v>241.44999999999982</v>
      </c>
      <c r="D9" s="7">
        <v>0</v>
      </c>
      <c r="E9" s="7">
        <f>+ROUND(C9/B9,2)</f>
        <v>80.48</v>
      </c>
      <c r="F9" s="7">
        <f>+C9+D9-E9</f>
        <v>160.9699999999998</v>
      </c>
      <c r="G9" s="10">
        <f>B9-COUNT(E9)</f>
        <v>2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t="s">
        <v>13</v>
      </c>
      <c r="B13" s="3">
        <f>+Feb!G13</f>
        <v>4</v>
      </c>
      <c r="C13" s="7">
        <f>+Feb!F13</f>
        <v>3103.4200000000019</v>
      </c>
      <c r="D13" s="7">
        <v>0</v>
      </c>
      <c r="E13" s="7">
        <f>+ROUND(C13/B13,2)</f>
        <v>775.86</v>
      </c>
      <c r="F13" s="7">
        <f>+C13+D13-E13</f>
        <v>2327.5600000000018</v>
      </c>
      <c r="G13" s="10">
        <f>B13-COUNT(E13)</f>
        <v>3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19</v>
      </c>
      <c r="C15" s="7"/>
      <c r="D15" s="7"/>
      <c r="E15" s="7"/>
      <c r="F15" s="7"/>
      <c r="G15" s="10"/>
    </row>
    <row r="16" spans="1:8" x14ac:dyDescent="0.25">
      <c r="A16" t="s">
        <v>21</v>
      </c>
      <c r="C16" s="7"/>
      <c r="D16" s="7"/>
      <c r="E16" s="7"/>
      <c r="F16" s="7"/>
      <c r="G16" s="10"/>
    </row>
    <row r="17" spans="1:8" x14ac:dyDescent="0.25">
      <c r="A17" t="s">
        <v>22</v>
      </c>
      <c r="B17" s="3">
        <f>+Feb!G17</f>
        <v>6</v>
      </c>
      <c r="C17" s="7">
        <f>+Feb!F17</f>
        <v>614.49</v>
      </c>
      <c r="D17" s="7">
        <v>0</v>
      </c>
      <c r="E17" s="7">
        <f>+ROUND(C17/B17,2)</f>
        <v>102.42</v>
      </c>
      <c r="F17" s="7">
        <f>+C17+D17-E17</f>
        <v>512.07000000000005</v>
      </c>
      <c r="G17" s="10">
        <f>B17-COUNT(E17)</f>
        <v>5</v>
      </c>
    </row>
    <row r="18" spans="1:8" x14ac:dyDescent="0.25">
      <c r="C18" s="7"/>
      <c r="D18" s="7"/>
      <c r="E18" s="7"/>
      <c r="F18" s="7"/>
    </row>
    <row r="19" spans="1:8" ht="15.75" thickBot="1" x14ac:dyDescent="0.3">
      <c r="C19" s="11">
        <f>SUM(C6:C18)</f>
        <v>3959.3600000000015</v>
      </c>
      <c r="D19" s="11">
        <f t="shared" ref="D19:F19" si="0">SUM(D6:D18)</f>
        <v>0</v>
      </c>
      <c r="E19" s="11">
        <f t="shared" si="0"/>
        <v>958.76</v>
      </c>
      <c r="F19" s="11">
        <f t="shared" si="0"/>
        <v>3000.6000000000017</v>
      </c>
    </row>
    <row r="20" spans="1:8" x14ac:dyDescent="0.25">
      <c r="A20" s="8" t="s">
        <v>17</v>
      </c>
      <c r="C20" s="7"/>
      <c r="D20" s="7"/>
      <c r="E20" s="7"/>
      <c r="F20" s="7"/>
    </row>
    <row r="21" spans="1:8" s="3" customFormat="1" x14ac:dyDescent="0.25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5">
      <c r="A22" t="s">
        <v>15</v>
      </c>
      <c r="C22" s="7"/>
      <c r="D22" s="7"/>
      <c r="E22" s="7"/>
      <c r="F22" s="7">
        <v>3500</v>
      </c>
      <c r="H22"/>
    </row>
    <row r="23" spans="1:8" s="3" customFormat="1" ht="15.75" thickBot="1" x14ac:dyDescent="0.3">
      <c r="A23"/>
      <c r="C23" s="12"/>
      <c r="D23" s="7"/>
      <c r="E23" s="7"/>
      <c r="F23" s="13">
        <f>SUM(F19:F22)</f>
        <v>8897.2200000000012</v>
      </c>
      <c r="H23"/>
    </row>
    <row r="24" spans="1:8" s="3" customFormat="1" ht="15.75" thickTop="1" x14ac:dyDescent="0.25">
      <c r="A24"/>
      <c r="C24" s="12"/>
      <c r="D24" s="7"/>
      <c r="E24" s="7"/>
      <c r="F24" s="7"/>
      <c r="H24"/>
    </row>
    <row r="25" spans="1:8" s="3" customFormat="1" x14ac:dyDescent="0.25">
      <c r="A25"/>
      <c r="C25" s="7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3" spans="1:8" s="3" customFormat="1" x14ac:dyDescent="0.25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579B-773D-4CA0-8526-F2C3A37E9C06}">
  <dimension ref="A1:H33"/>
  <sheetViews>
    <sheetView workbookViewId="0">
      <selection activeCell="A29" sqref="A29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43159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9</v>
      </c>
      <c r="C8" s="7"/>
      <c r="D8" s="7"/>
      <c r="E8" s="7"/>
      <c r="F8" s="7"/>
    </row>
    <row r="9" spans="1:8" x14ac:dyDescent="0.25">
      <c r="A9" t="s">
        <v>10</v>
      </c>
      <c r="B9" s="3">
        <f>+Jan!G9</f>
        <v>4</v>
      </c>
      <c r="C9" s="7">
        <f>+Jan!F9</f>
        <v>321.93999999999983</v>
      </c>
      <c r="D9" s="7">
        <v>0</v>
      </c>
      <c r="E9" s="7">
        <f>+ROUND(C9/B9,2)</f>
        <v>80.489999999999995</v>
      </c>
      <c r="F9" s="7">
        <f>+C9+D9-E9</f>
        <v>241.44999999999982</v>
      </c>
      <c r="G9" s="10">
        <f>B9-COUNT(E9)</f>
        <v>3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t="s">
        <v>13</v>
      </c>
      <c r="B13" s="3">
        <f>+Jan!G13</f>
        <v>5</v>
      </c>
      <c r="C13" s="7">
        <f>+Jan!F13</f>
        <v>3879.2700000000018</v>
      </c>
      <c r="D13" s="7">
        <v>0</v>
      </c>
      <c r="E13" s="7">
        <f>+ROUND(C13/B13,2)</f>
        <v>775.85</v>
      </c>
      <c r="F13" s="7">
        <f>+C13+D13-E13</f>
        <v>3103.4200000000019</v>
      </c>
      <c r="G13" s="10">
        <f>B13-COUNT(E13)</f>
        <v>4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19</v>
      </c>
      <c r="C15" s="7"/>
      <c r="D15" s="7"/>
      <c r="E15" s="7"/>
      <c r="F15" s="7"/>
      <c r="G15" s="10"/>
    </row>
    <row r="16" spans="1:8" x14ac:dyDescent="0.25">
      <c r="A16" t="s">
        <v>21</v>
      </c>
      <c r="C16" s="7"/>
      <c r="D16" s="7"/>
      <c r="E16" s="7"/>
      <c r="F16" s="7"/>
      <c r="G16" s="10"/>
    </row>
    <row r="17" spans="1:8" x14ac:dyDescent="0.25">
      <c r="A17" t="s">
        <v>20</v>
      </c>
      <c r="B17" s="3">
        <f>+Jan!G17</f>
        <v>7</v>
      </c>
      <c r="C17" s="7">
        <f>+Jan!F17</f>
        <v>716.9</v>
      </c>
      <c r="D17" s="7">
        <v>0</v>
      </c>
      <c r="E17" s="7">
        <f>+ROUND(C17/B17,2)</f>
        <v>102.41</v>
      </c>
      <c r="F17" s="7">
        <f>+C17+D17-E17</f>
        <v>614.49</v>
      </c>
      <c r="G17" s="10">
        <f>B17-COUNT(E17)</f>
        <v>6</v>
      </c>
    </row>
    <row r="18" spans="1:8" x14ac:dyDescent="0.25">
      <c r="C18" s="7"/>
      <c r="D18" s="7"/>
      <c r="E18" s="7"/>
      <c r="F18" s="7"/>
    </row>
    <row r="19" spans="1:8" ht="15.75" thickBot="1" x14ac:dyDescent="0.3">
      <c r="C19" s="11">
        <f>SUM(C6:C18)</f>
        <v>4918.1100000000015</v>
      </c>
      <c r="D19" s="11">
        <f t="shared" ref="D19:F19" si="0">SUM(D6:D18)</f>
        <v>0</v>
      </c>
      <c r="E19" s="11">
        <f t="shared" si="0"/>
        <v>958.75</v>
      </c>
      <c r="F19" s="11">
        <f t="shared" si="0"/>
        <v>3959.3600000000015</v>
      </c>
    </row>
    <row r="20" spans="1:8" x14ac:dyDescent="0.25">
      <c r="A20" s="8" t="s">
        <v>17</v>
      </c>
      <c r="C20" s="7"/>
      <c r="D20" s="7"/>
      <c r="E20" s="7"/>
      <c r="F20" s="7"/>
    </row>
    <row r="21" spans="1:8" s="3" customFormat="1" x14ac:dyDescent="0.25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5">
      <c r="A22" t="s">
        <v>15</v>
      </c>
      <c r="C22" s="7"/>
      <c r="D22" s="7"/>
      <c r="E22" s="7"/>
      <c r="F22" s="7">
        <v>3500</v>
      </c>
      <c r="H22"/>
    </row>
    <row r="23" spans="1:8" s="3" customFormat="1" ht="15.75" thickBot="1" x14ac:dyDescent="0.3">
      <c r="A23"/>
      <c r="C23" s="12"/>
      <c r="D23" s="7"/>
      <c r="E23" s="7"/>
      <c r="F23" s="13">
        <f>SUM(F19:F22)</f>
        <v>9855.9800000000014</v>
      </c>
      <c r="H23"/>
    </row>
    <row r="24" spans="1:8" s="3" customFormat="1" ht="15.75" thickTop="1" x14ac:dyDescent="0.25">
      <c r="A24"/>
      <c r="C24" s="12"/>
      <c r="D24" s="7"/>
      <c r="E24" s="7"/>
      <c r="F24" s="7"/>
      <c r="H24"/>
    </row>
    <row r="25" spans="1:8" s="3" customFormat="1" x14ac:dyDescent="0.25">
      <c r="A25"/>
      <c r="C25" s="7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3" spans="1:8" s="3" customFormat="1" x14ac:dyDescent="0.25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F438-038D-4671-9614-B3311E84438A}">
  <dimension ref="A1:H33"/>
  <sheetViews>
    <sheetView workbookViewId="0">
      <selection activeCell="A33" sqref="A33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43131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9</v>
      </c>
      <c r="C8" s="7"/>
      <c r="D8" s="7"/>
      <c r="E8" s="7"/>
      <c r="F8" s="7"/>
    </row>
    <row r="9" spans="1:8" x14ac:dyDescent="0.25">
      <c r="A9" t="s">
        <v>10</v>
      </c>
      <c r="B9" s="3">
        <f>+'Dec 2017'!G9</f>
        <v>5</v>
      </c>
      <c r="C9" s="7">
        <f>+'Dec 2017'!F9</f>
        <v>402.42999999999984</v>
      </c>
      <c r="D9" s="7">
        <v>0</v>
      </c>
      <c r="E9" s="7">
        <f>+ROUND(C9/B9,2)</f>
        <v>80.489999999999995</v>
      </c>
      <c r="F9" s="7">
        <f>+C9+D9-E9</f>
        <v>321.93999999999983</v>
      </c>
      <c r="G9" s="10">
        <f>B9-COUNT(E9)</f>
        <v>4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t="s">
        <v>13</v>
      </c>
      <c r="B13" s="3">
        <f>+'Dec 2017'!G13</f>
        <v>6</v>
      </c>
      <c r="C13" s="7">
        <f>+'Dec 2017'!F13</f>
        <v>4655.1300000000019</v>
      </c>
      <c r="D13" s="7">
        <v>0</v>
      </c>
      <c r="E13" s="7">
        <f>+ROUND(C13/B13,2)</f>
        <v>775.86</v>
      </c>
      <c r="F13" s="7">
        <f>+C13+D13-E13</f>
        <v>3879.2700000000018</v>
      </c>
      <c r="G13" s="10">
        <f>B13-COUNT(E13)</f>
        <v>5</v>
      </c>
    </row>
    <row r="14" spans="1:8" x14ac:dyDescent="0.25">
      <c r="C14" s="7"/>
      <c r="D14" s="7"/>
      <c r="E14" s="7"/>
      <c r="F14" s="7"/>
      <c r="G14" s="10"/>
    </row>
    <row r="15" spans="1:8" x14ac:dyDescent="0.25">
      <c r="A15" t="s">
        <v>19</v>
      </c>
      <c r="C15" s="7"/>
      <c r="D15" s="7"/>
      <c r="E15" s="7"/>
      <c r="F15" s="7"/>
      <c r="G15" s="10"/>
    </row>
    <row r="16" spans="1:8" x14ac:dyDescent="0.25">
      <c r="A16" t="s">
        <v>21</v>
      </c>
      <c r="C16" s="7"/>
      <c r="D16" s="7"/>
      <c r="E16" s="7"/>
      <c r="F16" s="7"/>
      <c r="G16" s="10"/>
    </row>
    <row r="17" spans="1:8" x14ac:dyDescent="0.25">
      <c r="A17" t="s">
        <v>20</v>
      </c>
      <c r="B17" s="3">
        <v>8</v>
      </c>
      <c r="C17" s="7">
        <v>0</v>
      </c>
      <c r="D17" s="7">
        <v>819.31</v>
      </c>
      <c r="E17" s="7">
        <f>+ROUND(D17/B17,2)</f>
        <v>102.41</v>
      </c>
      <c r="F17" s="7">
        <f>+C17+D17-E17</f>
        <v>716.9</v>
      </c>
      <c r="G17" s="10">
        <f>B17-COUNT(E17)</f>
        <v>7</v>
      </c>
    </row>
    <row r="18" spans="1:8" x14ac:dyDescent="0.25">
      <c r="C18" s="7"/>
      <c r="D18" s="7"/>
      <c r="E18" s="7"/>
      <c r="F18" s="7"/>
    </row>
    <row r="19" spans="1:8" ht="15.75" thickBot="1" x14ac:dyDescent="0.3">
      <c r="C19" s="11">
        <f>SUM(C6:C18)</f>
        <v>5057.5600000000013</v>
      </c>
      <c r="D19" s="11">
        <f t="shared" ref="D19:F19" si="0">SUM(D6:D18)</f>
        <v>819.31</v>
      </c>
      <c r="E19" s="11">
        <f t="shared" si="0"/>
        <v>958.76</v>
      </c>
      <c r="F19" s="11">
        <f t="shared" si="0"/>
        <v>4918.1100000000015</v>
      </c>
    </row>
    <row r="20" spans="1:8" x14ac:dyDescent="0.25">
      <c r="A20" s="8" t="s">
        <v>17</v>
      </c>
      <c r="C20" s="7"/>
      <c r="D20" s="7"/>
      <c r="E20" s="7"/>
      <c r="F20" s="7"/>
    </row>
    <row r="21" spans="1:8" s="3" customFormat="1" x14ac:dyDescent="0.25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5">
      <c r="A22" t="s">
        <v>15</v>
      </c>
      <c r="C22" s="7"/>
      <c r="D22" s="7"/>
      <c r="E22" s="7"/>
      <c r="F22" s="7">
        <v>3500</v>
      </c>
      <c r="H22"/>
    </row>
    <row r="23" spans="1:8" s="3" customFormat="1" ht="15.75" thickBot="1" x14ac:dyDescent="0.3">
      <c r="A23"/>
      <c r="C23" s="12"/>
      <c r="D23" s="7"/>
      <c r="E23" s="7"/>
      <c r="F23" s="13">
        <f>SUM(F19:F22)</f>
        <v>10814.730000000001</v>
      </c>
      <c r="H23"/>
    </row>
    <row r="24" spans="1:8" s="3" customFormat="1" ht="15.75" thickTop="1" x14ac:dyDescent="0.25">
      <c r="A24"/>
      <c r="C24" s="12"/>
      <c r="D24" s="7"/>
      <c r="E24" s="7"/>
      <c r="F24" s="7"/>
      <c r="H24"/>
    </row>
    <row r="25" spans="1:8" s="3" customFormat="1" x14ac:dyDescent="0.25">
      <c r="A25"/>
      <c r="C25" s="7"/>
      <c r="D25" s="7"/>
      <c r="E25" s="7"/>
      <c r="F25" s="7"/>
      <c r="H25"/>
    </row>
    <row r="26" spans="1:8" s="3" customFormat="1" x14ac:dyDescent="0.25">
      <c r="A26"/>
      <c r="C26" s="7"/>
      <c r="D26" s="7"/>
      <c r="E26" s="7"/>
      <c r="F26" s="7"/>
      <c r="H26"/>
    </row>
    <row r="27" spans="1:8" s="3" customFormat="1" x14ac:dyDescent="0.25">
      <c r="A27"/>
      <c r="C27" s="7"/>
      <c r="D27" s="7"/>
      <c r="E27" s="7"/>
      <c r="F27" s="7"/>
      <c r="H27"/>
    </row>
    <row r="28" spans="1:8" s="3" customFormat="1" x14ac:dyDescent="0.25">
      <c r="A28"/>
      <c r="C28" s="7"/>
      <c r="D28" s="7"/>
      <c r="E28" s="7"/>
      <c r="F28" s="7"/>
      <c r="H28"/>
    </row>
    <row r="29" spans="1:8" s="3" customFormat="1" x14ac:dyDescent="0.25">
      <c r="A29"/>
      <c r="C29" s="7"/>
      <c r="D29" s="7"/>
      <c r="E29" s="7"/>
      <c r="F29" s="7"/>
      <c r="H29"/>
    </row>
    <row r="33" spans="1:8" s="3" customFormat="1" x14ac:dyDescent="0.25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A73A-94D4-4BF1-BC2C-F4B8DAAFFE26}">
  <dimension ref="A1:H29"/>
  <sheetViews>
    <sheetView workbookViewId="0">
      <selection activeCell="C35" sqref="C35"/>
    </sheetView>
  </sheetViews>
  <sheetFormatPr defaultRowHeight="15" x14ac:dyDescent="0.25"/>
  <cols>
    <col min="1" max="1" width="43.710937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43100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9</v>
      </c>
      <c r="C8" s="7"/>
      <c r="D8" s="7"/>
      <c r="E8" s="7"/>
      <c r="F8" s="7"/>
    </row>
    <row r="9" spans="1:8" x14ac:dyDescent="0.25">
      <c r="A9" t="s">
        <v>10</v>
      </c>
      <c r="B9" s="3">
        <f>+'[1]Nov 30'!G9</f>
        <v>6</v>
      </c>
      <c r="C9" s="7">
        <f>+'[1]Nov 30'!F9</f>
        <v>482.91999999999985</v>
      </c>
      <c r="D9" s="7">
        <v>0</v>
      </c>
      <c r="E9" s="7">
        <f>+ROUND(C9/B9,2)</f>
        <v>80.489999999999995</v>
      </c>
      <c r="F9" s="7">
        <f>+C9+D9-E9</f>
        <v>402.42999999999984</v>
      </c>
      <c r="G9" s="10">
        <f>B9-COUNT(E9)</f>
        <v>5</v>
      </c>
    </row>
    <row r="10" spans="1:8" x14ac:dyDescent="0.25">
      <c r="C10" s="7"/>
      <c r="D10" s="7"/>
      <c r="E10" s="7"/>
      <c r="F10" s="7"/>
    </row>
    <row r="11" spans="1:8" x14ac:dyDescent="0.25">
      <c r="A11" t="s">
        <v>11</v>
      </c>
      <c r="C11" s="7"/>
      <c r="D11" s="7"/>
      <c r="E11" s="7"/>
      <c r="F11" s="7"/>
    </row>
    <row r="12" spans="1:8" x14ac:dyDescent="0.25">
      <c r="A12" t="s">
        <v>12</v>
      </c>
      <c r="C12" s="7"/>
      <c r="D12" s="7"/>
      <c r="E12" s="7"/>
      <c r="F12" s="7"/>
    </row>
    <row r="13" spans="1:8" x14ac:dyDescent="0.25">
      <c r="A13" t="s">
        <v>13</v>
      </c>
      <c r="B13" s="3">
        <f>+'[1]Nov 30'!G13</f>
        <v>7</v>
      </c>
      <c r="C13" s="7">
        <f>+'[1]Nov 30'!F13</f>
        <v>5430.9900000000016</v>
      </c>
      <c r="D13" s="7">
        <v>0</v>
      </c>
      <c r="E13" s="7">
        <f>+ROUND(C13/B13,2)</f>
        <v>775.86</v>
      </c>
      <c r="F13" s="7">
        <f>+C13+D13-E13</f>
        <v>4655.1300000000019</v>
      </c>
      <c r="G13" s="10">
        <f>B13-COUNT(E13)</f>
        <v>6</v>
      </c>
    </row>
    <row r="14" spans="1:8" x14ac:dyDescent="0.25">
      <c r="C14" s="7"/>
      <c r="D14" s="7"/>
      <c r="E14" s="7"/>
      <c r="F14" s="7"/>
    </row>
    <row r="15" spans="1:8" ht="15.75" thickBot="1" x14ac:dyDescent="0.3">
      <c r="C15" s="11">
        <f>SUM(C6:C14)</f>
        <v>5913.9100000000017</v>
      </c>
      <c r="D15" s="11">
        <f t="shared" ref="D15:F15" si="0">SUM(D6:D14)</f>
        <v>0</v>
      </c>
      <c r="E15" s="11">
        <f t="shared" si="0"/>
        <v>856.35</v>
      </c>
      <c r="F15" s="11">
        <f t="shared" si="0"/>
        <v>5057.5600000000013</v>
      </c>
    </row>
    <row r="16" spans="1:8" x14ac:dyDescent="0.25">
      <c r="A16" s="8" t="s">
        <v>17</v>
      </c>
      <c r="C16" s="7"/>
      <c r="D16" s="7"/>
      <c r="E16" s="7"/>
      <c r="F16" s="7"/>
    </row>
    <row r="17" spans="1:6" x14ac:dyDescent="0.25">
      <c r="A17" t="s">
        <v>14</v>
      </c>
      <c r="C17" s="7"/>
      <c r="D17" s="7"/>
      <c r="E17" s="7"/>
      <c r="F17" s="7">
        <v>2396.62</v>
      </c>
    </row>
    <row r="18" spans="1:6" x14ac:dyDescent="0.25">
      <c r="A18" t="s">
        <v>15</v>
      </c>
      <c r="C18" s="7"/>
      <c r="D18" s="7"/>
      <c r="E18" s="7"/>
      <c r="F18" s="7">
        <v>3500</v>
      </c>
    </row>
    <row r="19" spans="1:6" ht="15.75" thickBot="1" x14ac:dyDescent="0.3">
      <c r="C19" s="12"/>
      <c r="D19" s="7"/>
      <c r="E19" s="7"/>
      <c r="F19" s="13">
        <f>SUM(F15:F18)</f>
        <v>10954.18</v>
      </c>
    </row>
    <row r="20" spans="1:6" ht="15.75" thickTop="1" x14ac:dyDescent="0.25">
      <c r="C20" s="12"/>
      <c r="D20" s="7"/>
      <c r="E20" s="7"/>
      <c r="F20" s="7"/>
    </row>
    <row r="21" spans="1:6" x14ac:dyDescent="0.25">
      <c r="C21" s="7"/>
      <c r="D21" s="7"/>
      <c r="E21" s="7"/>
      <c r="F21" s="7"/>
    </row>
    <row r="22" spans="1:6" x14ac:dyDescent="0.25">
      <c r="C22" s="7"/>
      <c r="D22" s="7"/>
      <c r="E22" s="7"/>
      <c r="F22" s="7"/>
    </row>
    <row r="23" spans="1:6" x14ac:dyDescent="0.25">
      <c r="C23" s="7"/>
      <c r="D23" s="7"/>
      <c r="E23" s="7"/>
      <c r="F23" s="7"/>
    </row>
    <row r="24" spans="1:6" x14ac:dyDescent="0.25">
      <c r="C24" s="7"/>
      <c r="D24" s="7"/>
      <c r="E24" s="7"/>
      <c r="F24" s="7"/>
    </row>
    <row r="25" spans="1:6" x14ac:dyDescent="0.25">
      <c r="C25" s="7"/>
      <c r="D25" s="7"/>
      <c r="E25" s="7"/>
      <c r="F25" s="7"/>
    </row>
    <row r="29" spans="1:6" x14ac:dyDescent="0.25">
      <c r="A29" t="s">
        <v>16</v>
      </c>
    </row>
  </sheetData>
  <pageMargins left="1" right="1" top="1" bottom="1" header="0.5" footer="0.5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6F93-7052-49F4-8DA5-599F4F4B20BC}">
  <dimension ref="A1:I34"/>
  <sheetViews>
    <sheetView workbookViewId="0">
      <selection activeCell="D19" sqref="D19"/>
    </sheetView>
  </sheetViews>
  <sheetFormatPr defaultRowHeight="15" x14ac:dyDescent="0.25"/>
  <cols>
    <col min="1" max="1" width="75.85546875" bestFit="1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9" ht="18.75" x14ac:dyDescent="0.3">
      <c r="A1" s="1" t="s">
        <v>0</v>
      </c>
      <c r="B1" s="2"/>
      <c r="G1" s="2"/>
      <c r="H1" s="1"/>
    </row>
    <row r="2" spans="1:9" x14ac:dyDescent="0.25">
      <c r="A2" s="8" t="s">
        <v>18</v>
      </c>
    </row>
    <row r="3" spans="1:9" x14ac:dyDescent="0.25">
      <c r="A3" s="14">
        <v>43890</v>
      </c>
      <c r="B3" s="5"/>
      <c r="G3" s="5"/>
      <c r="H3" s="4"/>
    </row>
    <row r="4" spans="1:9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5">
      <c r="A5" s="8" t="s">
        <v>1</v>
      </c>
      <c r="C5" s="7"/>
      <c r="D5" s="7"/>
      <c r="E5" s="7"/>
      <c r="F5" s="7"/>
    </row>
    <row r="6" spans="1:9" x14ac:dyDescent="0.25">
      <c r="A6" t="s">
        <v>40</v>
      </c>
      <c r="B6" s="9">
        <v>1</v>
      </c>
      <c r="C6" s="7">
        <v>0</v>
      </c>
      <c r="D6" s="7"/>
      <c r="E6" s="7"/>
      <c r="F6" s="7"/>
      <c r="G6" s="9"/>
      <c r="H6" s="8"/>
    </row>
    <row r="7" spans="1:9" x14ac:dyDescent="0.25">
      <c r="A7" t="s">
        <v>8</v>
      </c>
      <c r="C7" s="7"/>
      <c r="D7" s="7"/>
      <c r="E7" s="7"/>
      <c r="F7" s="7"/>
    </row>
    <row r="8" spans="1:9" x14ac:dyDescent="0.25">
      <c r="A8" t="s">
        <v>26</v>
      </c>
      <c r="C8" s="7"/>
      <c r="D8" s="7"/>
      <c r="E8" s="7"/>
      <c r="F8" s="7"/>
    </row>
    <row r="9" spans="1:9" x14ac:dyDescent="0.25">
      <c r="A9" t="s">
        <v>25</v>
      </c>
      <c r="C9" s="7">
        <v>0</v>
      </c>
      <c r="D9" s="7"/>
      <c r="E9" s="7"/>
      <c r="F9" s="7">
        <f>+C9+D9-E9</f>
        <v>0</v>
      </c>
      <c r="G9" s="10">
        <f>B9-COUNT(E9)</f>
        <v>0</v>
      </c>
    </row>
    <row r="10" spans="1:9" x14ac:dyDescent="0.25">
      <c r="A10" t="s">
        <v>35</v>
      </c>
      <c r="B10" s="10">
        <v>3</v>
      </c>
      <c r="C10" s="7">
        <v>782.95</v>
      </c>
      <c r="D10" s="7"/>
      <c r="E10" s="7">
        <f t="shared" ref="E10:E12" si="0">+ROUND((C10+D10)/B10,2)</f>
        <v>260.98</v>
      </c>
      <c r="F10" s="7">
        <f>+C10+D10-E10</f>
        <v>521.97</v>
      </c>
      <c r="G10" s="10">
        <v>2</v>
      </c>
      <c r="I10" s="16"/>
    </row>
    <row r="11" spans="1:9" x14ac:dyDescent="0.25">
      <c r="A11" t="s">
        <v>36</v>
      </c>
      <c r="B11" s="10">
        <v>3</v>
      </c>
      <c r="C11" s="7">
        <v>118.17999999999998</v>
      </c>
      <c r="D11" s="7"/>
      <c r="E11" s="7">
        <f t="shared" si="0"/>
        <v>39.39</v>
      </c>
      <c r="F11" s="7">
        <f t="shared" ref="F11:F12" si="1">+C11+D11-E11</f>
        <v>78.789999999999978</v>
      </c>
      <c r="G11" s="10">
        <v>2</v>
      </c>
      <c r="I11" s="16"/>
    </row>
    <row r="12" spans="1:9" x14ac:dyDescent="0.25">
      <c r="A12" t="s">
        <v>39</v>
      </c>
      <c r="B12" s="10">
        <v>4</v>
      </c>
      <c r="C12" s="7">
        <v>324.3300000000001</v>
      </c>
      <c r="D12" s="7"/>
      <c r="E12" s="7">
        <f t="shared" si="0"/>
        <v>81.08</v>
      </c>
      <c r="F12" s="7">
        <f t="shared" si="1"/>
        <v>243.25000000000011</v>
      </c>
      <c r="G12" s="10">
        <v>3</v>
      </c>
      <c r="I12" s="16"/>
    </row>
    <row r="13" spans="1:9" x14ac:dyDescent="0.25">
      <c r="C13" s="7"/>
      <c r="D13" s="7"/>
      <c r="E13" s="7"/>
      <c r="F13" s="7"/>
    </row>
    <row r="14" spans="1:9" ht="15.75" thickBot="1" x14ac:dyDescent="0.3">
      <c r="C14" s="11">
        <f>SUM(C6:C13)</f>
        <v>1225.46</v>
      </c>
      <c r="D14" s="11">
        <f>SUM(D6:D13)</f>
        <v>0</v>
      </c>
      <c r="E14" s="11">
        <f>SUM(E6:E13)</f>
        <v>381.45</v>
      </c>
      <c r="F14" s="11">
        <f>SUM(F6:F13)</f>
        <v>844.0100000000001</v>
      </c>
    </row>
    <row r="15" spans="1:9" x14ac:dyDescent="0.25">
      <c r="A15" s="8" t="s">
        <v>17</v>
      </c>
      <c r="C15" s="7"/>
      <c r="D15" s="7"/>
      <c r="E15" s="7"/>
      <c r="F15" s="7"/>
    </row>
    <row r="16" spans="1:9" s="3" customFormat="1" x14ac:dyDescent="0.25">
      <c r="A16" t="s">
        <v>45</v>
      </c>
      <c r="C16" s="7">
        <v>0</v>
      </c>
      <c r="D16" s="7"/>
      <c r="E16" s="7"/>
      <c r="F16" s="7">
        <f>C16+D16-E16</f>
        <v>0</v>
      </c>
      <c r="H16"/>
    </row>
    <row r="17" spans="1:9" s="3" customFormat="1" x14ac:dyDescent="0.25">
      <c r="A17" t="s">
        <v>30</v>
      </c>
      <c r="C17" s="7">
        <v>5000</v>
      </c>
      <c r="D17" s="7"/>
      <c r="E17" s="7"/>
      <c r="F17" s="7">
        <f t="shared" ref="F17:F23" si="2">C17+D17-E17</f>
        <v>5000</v>
      </c>
      <c r="H17"/>
    </row>
    <row r="18" spans="1:9" s="3" customFormat="1" x14ac:dyDescent="0.25">
      <c r="A18" t="s">
        <v>43</v>
      </c>
      <c r="C18" s="7">
        <v>1007.57</v>
      </c>
      <c r="D18" s="7"/>
      <c r="E18" s="7"/>
      <c r="F18" s="7">
        <f t="shared" si="2"/>
        <v>1007.57</v>
      </c>
      <c r="H18"/>
    </row>
    <row r="19" spans="1:9" s="3" customFormat="1" x14ac:dyDescent="0.25">
      <c r="A19" t="s">
        <v>51</v>
      </c>
      <c r="C19" s="7"/>
      <c r="D19" s="7">
        <v>5817.19</v>
      </c>
      <c r="E19" s="7"/>
      <c r="F19" s="7">
        <f t="shared" si="2"/>
        <v>5817.19</v>
      </c>
      <c r="H19"/>
    </row>
    <row r="20" spans="1:9" s="3" customFormat="1" x14ac:dyDescent="0.25">
      <c r="A20" t="s">
        <v>37</v>
      </c>
      <c r="C20" s="7">
        <v>81.99</v>
      </c>
      <c r="D20" s="7"/>
      <c r="E20" s="7"/>
      <c r="F20" s="7">
        <f t="shared" si="2"/>
        <v>81.99</v>
      </c>
      <c r="H20"/>
    </row>
    <row r="21" spans="1:9" s="3" customFormat="1" x14ac:dyDescent="0.25">
      <c r="A21" t="s">
        <v>47</v>
      </c>
      <c r="C21" s="7">
        <v>2500</v>
      </c>
      <c r="D21" s="7"/>
      <c r="E21" s="7">
        <v>2500</v>
      </c>
      <c r="F21" s="7">
        <f t="shared" si="2"/>
        <v>0</v>
      </c>
      <c r="H21"/>
    </row>
    <row r="22" spans="1:9" s="3" customFormat="1" x14ac:dyDescent="0.25">
      <c r="A22" t="s">
        <v>48</v>
      </c>
      <c r="C22" s="7">
        <v>1021.73</v>
      </c>
      <c r="D22" s="7"/>
      <c r="E22" s="7"/>
      <c r="F22" s="7">
        <f t="shared" si="2"/>
        <v>1021.73</v>
      </c>
      <c r="H22"/>
    </row>
    <row r="23" spans="1:9" s="3" customFormat="1" x14ac:dyDescent="0.25">
      <c r="A23" t="s">
        <v>49</v>
      </c>
      <c r="C23" s="7">
        <v>25395.98</v>
      </c>
      <c r="D23" s="7"/>
      <c r="E23" s="7">
        <f>C23/2</f>
        <v>12697.99</v>
      </c>
      <c r="F23" s="7">
        <f t="shared" si="2"/>
        <v>12697.99</v>
      </c>
      <c r="H23"/>
      <c r="I23" s="7"/>
    </row>
    <row r="24" spans="1:9" s="3" customFormat="1" ht="15.75" thickBot="1" x14ac:dyDescent="0.3">
      <c r="A24"/>
      <c r="C24" s="13">
        <f>SUM(C14:C23)</f>
        <v>36232.729999999996</v>
      </c>
      <c r="D24" s="13">
        <f>SUM(D16:D23)</f>
        <v>5817.19</v>
      </c>
      <c r="E24" s="13">
        <f>SUM(E16:E23)</f>
        <v>15197.99</v>
      </c>
      <c r="F24" s="13">
        <f>SUM(F14:F23)</f>
        <v>26470.48</v>
      </c>
      <c r="H24"/>
    </row>
    <row r="25" spans="1:9" s="3" customFormat="1" ht="15.75" thickTop="1" x14ac:dyDescent="0.25">
      <c r="A25"/>
      <c r="C25" s="12"/>
      <c r="D25" s="7"/>
      <c r="E25" s="7"/>
      <c r="F25" s="7"/>
      <c r="H25"/>
    </row>
    <row r="26" spans="1:9" s="3" customFormat="1" x14ac:dyDescent="0.25">
      <c r="A26"/>
      <c r="C26" s="7"/>
      <c r="D26" s="7"/>
      <c r="E26" s="7"/>
      <c r="F26" s="7"/>
      <c r="H26"/>
    </row>
    <row r="27" spans="1:9" s="3" customFormat="1" x14ac:dyDescent="0.25">
      <c r="A27"/>
      <c r="C27" s="7"/>
      <c r="D27" s="7"/>
      <c r="E27" s="7"/>
      <c r="F27" s="7"/>
      <c r="H27"/>
    </row>
    <row r="28" spans="1:9" s="3" customFormat="1" x14ac:dyDescent="0.25">
      <c r="A28"/>
      <c r="C28" s="7"/>
      <c r="D28" s="7"/>
      <c r="E28" s="7"/>
      <c r="F28" s="7"/>
      <c r="H28"/>
    </row>
    <row r="29" spans="1:9" s="3" customFormat="1" x14ac:dyDescent="0.25">
      <c r="A29"/>
      <c r="C29" s="7"/>
      <c r="D29" s="7"/>
      <c r="E29" s="7"/>
      <c r="F29" s="7"/>
      <c r="H29"/>
    </row>
    <row r="30" spans="1:9" s="3" customFormat="1" x14ac:dyDescent="0.25">
      <c r="A30"/>
      <c r="C30" s="7"/>
      <c r="D30" s="7"/>
      <c r="E30" s="7"/>
      <c r="F30" s="7"/>
      <c r="H30"/>
    </row>
    <row r="34" spans="1:8" s="3" customFormat="1" x14ac:dyDescent="0.25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9061-5AB2-4C2F-8385-E263C37D535D}">
  <dimension ref="A1:I33"/>
  <sheetViews>
    <sheetView workbookViewId="0">
      <selection activeCell="E17" sqref="E17"/>
    </sheetView>
  </sheetViews>
  <sheetFormatPr defaultRowHeight="15" x14ac:dyDescent="0.25"/>
  <cols>
    <col min="1" max="1" width="75.85546875" bestFit="1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9" ht="18.75" x14ac:dyDescent="0.3">
      <c r="A1" s="1" t="s">
        <v>0</v>
      </c>
      <c r="B1" s="2"/>
      <c r="G1" s="2"/>
      <c r="H1" s="1"/>
    </row>
    <row r="2" spans="1:9" x14ac:dyDescent="0.25">
      <c r="A2" s="8" t="s">
        <v>18</v>
      </c>
    </row>
    <row r="3" spans="1:9" x14ac:dyDescent="0.25">
      <c r="A3" s="14">
        <v>43861</v>
      </c>
      <c r="B3" s="5"/>
      <c r="G3" s="5"/>
      <c r="H3" s="4"/>
    </row>
    <row r="4" spans="1:9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5">
      <c r="A5" s="8" t="s">
        <v>1</v>
      </c>
      <c r="C5" s="7"/>
      <c r="D5" s="7"/>
      <c r="E5" s="7"/>
      <c r="F5" s="7"/>
    </row>
    <row r="6" spans="1:9" x14ac:dyDescent="0.25">
      <c r="A6" t="s">
        <v>40</v>
      </c>
      <c r="B6" s="9">
        <v>1</v>
      </c>
      <c r="C6" s="7">
        <v>0</v>
      </c>
      <c r="D6" s="7"/>
      <c r="E6" s="7"/>
      <c r="F6" s="7"/>
      <c r="G6" s="9"/>
      <c r="H6" s="8"/>
    </row>
    <row r="7" spans="1:9" x14ac:dyDescent="0.25">
      <c r="A7" t="s">
        <v>8</v>
      </c>
      <c r="C7" s="7"/>
      <c r="D7" s="7"/>
      <c r="E7" s="7"/>
      <c r="F7" s="7"/>
    </row>
    <row r="8" spans="1:9" x14ac:dyDescent="0.25">
      <c r="A8" t="s">
        <v>26</v>
      </c>
      <c r="C8" s="7"/>
      <c r="D8" s="7"/>
      <c r="E8" s="7"/>
      <c r="F8" s="7"/>
    </row>
    <row r="9" spans="1:9" x14ac:dyDescent="0.25">
      <c r="A9" t="s">
        <v>25</v>
      </c>
      <c r="C9" s="7">
        <v>0</v>
      </c>
      <c r="D9" s="7"/>
      <c r="E9" s="7"/>
      <c r="F9" s="7">
        <f>+C9+D9-E9</f>
        <v>0</v>
      </c>
      <c r="G9" s="10">
        <f>B9-COUNT(E9)</f>
        <v>0</v>
      </c>
    </row>
    <row r="10" spans="1:9" x14ac:dyDescent="0.25">
      <c r="A10" t="s">
        <v>35</v>
      </c>
      <c r="B10" s="10">
        <v>4</v>
      </c>
      <c r="C10" s="7">
        <v>1043.94</v>
      </c>
      <c r="D10" s="7"/>
      <c r="E10" s="7">
        <f t="shared" ref="E10:E12" si="0">+ROUND((C10+D10)/B10,2)</f>
        <v>260.99</v>
      </c>
      <c r="F10" s="7">
        <f t="shared" ref="F10:F12" si="1">+C10+D10-E10</f>
        <v>782.95</v>
      </c>
      <c r="G10" s="10">
        <v>3</v>
      </c>
      <c r="I10" s="16"/>
    </row>
    <row r="11" spans="1:9" x14ac:dyDescent="0.25">
      <c r="A11" t="s">
        <v>36</v>
      </c>
      <c r="B11" s="10">
        <v>4</v>
      </c>
      <c r="C11" s="7">
        <v>157.57999999999998</v>
      </c>
      <c r="D11" s="7"/>
      <c r="E11" s="7">
        <f t="shared" si="0"/>
        <v>39.4</v>
      </c>
      <c r="F11" s="7">
        <f t="shared" si="1"/>
        <v>118.17999999999998</v>
      </c>
      <c r="G11" s="10">
        <v>3</v>
      </c>
      <c r="I11" s="16"/>
    </row>
    <row r="12" spans="1:9" x14ac:dyDescent="0.25">
      <c r="A12" t="s">
        <v>39</v>
      </c>
      <c r="B12" s="10">
        <v>5</v>
      </c>
      <c r="C12" s="7">
        <v>405.41000000000008</v>
      </c>
      <c r="D12" s="7"/>
      <c r="E12" s="7">
        <f t="shared" si="0"/>
        <v>81.08</v>
      </c>
      <c r="F12" s="7">
        <f t="shared" si="1"/>
        <v>324.3300000000001</v>
      </c>
      <c r="G12" s="10">
        <v>4</v>
      </c>
      <c r="I12" s="16"/>
    </row>
    <row r="13" spans="1:9" x14ac:dyDescent="0.25">
      <c r="C13" s="7"/>
      <c r="D13" s="7"/>
      <c r="E13" s="7"/>
      <c r="F13" s="7"/>
    </row>
    <row r="14" spans="1:9" ht="15.75" thickBot="1" x14ac:dyDescent="0.3">
      <c r="C14" s="11">
        <f>SUM(C6:C13)</f>
        <v>1606.93</v>
      </c>
      <c r="D14" s="11">
        <f>SUM(D6:D13)</f>
        <v>0</v>
      </c>
      <c r="E14" s="11">
        <f>SUM(E6:E13)</f>
        <v>381.46999999999997</v>
      </c>
      <c r="F14" s="11">
        <f>SUM(F6:F13)</f>
        <v>1225.46</v>
      </c>
    </row>
    <row r="15" spans="1:9" x14ac:dyDescent="0.25">
      <c r="A15" s="8" t="s">
        <v>17</v>
      </c>
      <c r="C15" s="7"/>
      <c r="D15" s="7"/>
      <c r="E15" s="7"/>
      <c r="F15" s="7"/>
    </row>
    <row r="16" spans="1:9" s="3" customFormat="1" x14ac:dyDescent="0.25">
      <c r="A16" t="s">
        <v>45</v>
      </c>
      <c r="C16" s="7">
        <v>155.88</v>
      </c>
      <c r="D16" s="7"/>
      <c r="E16" s="7">
        <v>155.88</v>
      </c>
      <c r="F16" s="7">
        <f>C16+D16-E16</f>
        <v>0</v>
      </c>
      <c r="H16"/>
    </row>
    <row r="17" spans="1:9" s="3" customFormat="1" x14ac:dyDescent="0.25">
      <c r="A17" t="s">
        <v>30</v>
      </c>
      <c r="C17" s="7">
        <v>5000</v>
      </c>
      <c r="D17" s="7"/>
      <c r="E17" s="7"/>
      <c r="F17" s="7">
        <f t="shared" ref="F17:F22" si="2">C17+D17-E17</f>
        <v>5000</v>
      </c>
      <c r="H17"/>
    </row>
    <row r="18" spans="1:9" s="3" customFormat="1" x14ac:dyDescent="0.25">
      <c r="A18" t="s">
        <v>43</v>
      </c>
      <c r="C18" s="7">
        <v>1007.57</v>
      </c>
      <c r="D18" s="7"/>
      <c r="E18" s="7"/>
      <c r="F18" s="7">
        <f t="shared" si="2"/>
        <v>1007.57</v>
      </c>
      <c r="H18"/>
    </row>
    <row r="19" spans="1:9" s="3" customFormat="1" x14ac:dyDescent="0.25">
      <c r="A19" t="s">
        <v>37</v>
      </c>
      <c r="C19" s="7">
        <v>81.99</v>
      </c>
      <c r="D19" s="7"/>
      <c r="E19" s="7"/>
      <c r="F19" s="7">
        <f t="shared" si="2"/>
        <v>81.99</v>
      </c>
      <c r="H19"/>
    </row>
    <row r="20" spans="1:9" s="3" customFormat="1" x14ac:dyDescent="0.25">
      <c r="A20" t="s">
        <v>47</v>
      </c>
      <c r="C20" s="7">
        <v>2500</v>
      </c>
      <c r="D20" s="7"/>
      <c r="E20" s="7"/>
      <c r="F20" s="7">
        <f t="shared" si="2"/>
        <v>2500</v>
      </c>
      <c r="H20"/>
    </row>
    <row r="21" spans="1:9" s="3" customFormat="1" x14ac:dyDescent="0.25">
      <c r="A21" t="s">
        <v>48</v>
      </c>
      <c r="C21" s="7">
        <v>1021.73</v>
      </c>
      <c r="D21" s="7"/>
      <c r="E21" s="7"/>
      <c r="F21" s="7">
        <f t="shared" si="2"/>
        <v>1021.73</v>
      </c>
      <c r="H21"/>
    </row>
    <row r="22" spans="1:9" s="3" customFormat="1" x14ac:dyDescent="0.25">
      <c r="A22" t="s">
        <v>49</v>
      </c>
      <c r="C22" s="7"/>
      <c r="D22" s="7">
        <f>21706.53+3577.37+112.08</f>
        <v>25395.98</v>
      </c>
      <c r="E22" s="7"/>
      <c r="F22" s="7">
        <f t="shared" si="2"/>
        <v>25395.98</v>
      </c>
      <c r="H22"/>
      <c r="I22" s="7"/>
    </row>
    <row r="23" spans="1:9" s="3" customFormat="1" ht="15.75" thickBot="1" x14ac:dyDescent="0.3">
      <c r="A23"/>
      <c r="C23" s="13">
        <f>SUM(C14:C22)</f>
        <v>11374.099999999999</v>
      </c>
      <c r="D23" s="13">
        <f>SUM(D16:D22)</f>
        <v>25395.98</v>
      </c>
      <c r="E23" s="13">
        <f>SUM(E16:E22)</f>
        <v>155.88</v>
      </c>
      <c r="F23" s="13">
        <f>SUM(F14:F22)</f>
        <v>36232.729999999996</v>
      </c>
      <c r="H23"/>
    </row>
    <row r="24" spans="1:9" s="3" customFormat="1" ht="15.75" thickTop="1" x14ac:dyDescent="0.25">
      <c r="A24"/>
      <c r="C24" s="12"/>
      <c r="D24" s="7"/>
      <c r="E24" s="7"/>
      <c r="F24" s="7"/>
      <c r="H24"/>
    </row>
    <row r="25" spans="1:9" s="3" customFormat="1" x14ac:dyDescent="0.25">
      <c r="A25"/>
      <c r="C25" s="7"/>
      <c r="D25" s="7"/>
      <c r="E25" s="7"/>
      <c r="F25" s="7"/>
      <c r="H25"/>
    </row>
    <row r="26" spans="1:9" s="3" customFormat="1" x14ac:dyDescent="0.25">
      <c r="A26"/>
      <c r="C26" s="7"/>
      <c r="D26" s="7"/>
      <c r="E26" s="7"/>
      <c r="F26" s="7"/>
      <c r="H26"/>
    </row>
    <row r="27" spans="1:9" s="3" customFormat="1" x14ac:dyDescent="0.25">
      <c r="A27"/>
      <c r="C27" s="7"/>
      <c r="D27" s="7"/>
      <c r="E27" s="7"/>
      <c r="F27" s="7"/>
      <c r="H27"/>
    </row>
    <row r="28" spans="1:9" s="3" customFormat="1" x14ac:dyDescent="0.25">
      <c r="A28"/>
      <c r="C28" s="7"/>
      <c r="D28" s="7"/>
      <c r="E28" s="7"/>
      <c r="F28" s="7"/>
      <c r="H28"/>
    </row>
    <row r="29" spans="1:9" s="3" customFormat="1" x14ac:dyDescent="0.25">
      <c r="A29"/>
      <c r="C29" s="7"/>
      <c r="D29" s="7"/>
      <c r="E29" s="7"/>
      <c r="F29" s="7"/>
      <c r="H29"/>
    </row>
    <row r="33" spans="1:8" s="3" customFormat="1" x14ac:dyDescent="0.25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1F40-53E4-42CC-8C7C-0B015FDA0A5C}">
  <dimension ref="A1:I33"/>
  <sheetViews>
    <sheetView workbookViewId="0">
      <selection activeCell="A26" sqref="A26"/>
    </sheetView>
  </sheetViews>
  <sheetFormatPr defaultRowHeight="15" x14ac:dyDescent="0.25"/>
  <cols>
    <col min="1" max="1" width="75.85546875" bestFit="1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9" ht="18.75" x14ac:dyDescent="0.3">
      <c r="A1" s="1" t="s">
        <v>0</v>
      </c>
      <c r="B1" s="2"/>
      <c r="G1" s="2"/>
      <c r="H1" s="1"/>
    </row>
    <row r="2" spans="1:9" x14ac:dyDescent="0.25">
      <c r="A2" s="8" t="s">
        <v>18</v>
      </c>
    </row>
    <row r="3" spans="1:9" x14ac:dyDescent="0.25">
      <c r="A3" s="14">
        <v>43830</v>
      </c>
      <c r="B3" s="5"/>
      <c r="G3" s="5"/>
      <c r="H3" s="4"/>
    </row>
    <row r="4" spans="1:9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5">
      <c r="A5" s="8" t="s">
        <v>1</v>
      </c>
      <c r="C5" s="7"/>
      <c r="D5" s="7"/>
      <c r="E5" s="7"/>
      <c r="F5" s="7"/>
    </row>
    <row r="6" spans="1:9" x14ac:dyDescent="0.25">
      <c r="A6" t="s">
        <v>40</v>
      </c>
      <c r="B6" s="9">
        <v>1</v>
      </c>
      <c r="C6" s="7">
        <v>0</v>
      </c>
      <c r="D6" s="7"/>
      <c r="E6" s="7"/>
      <c r="F6" s="7"/>
      <c r="G6" s="9"/>
      <c r="H6" s="8"/>
    </row>
    <row r="7" spans="1:9" x14ac:dyDescent="0.25">
      <c r="A7" t="s">
        <v>8</v>
      </c>
      <c r="C7" s="7"/>
      <c r="D7" s="7"/>
      <c r="E7" s="7"/>
      <c r="F7" s="7"/>
    </row>
    <row r="8" spans="1:9" x14ac:dyDescent="0.25">
      <c r="A8" t="s">
        <v>26</v>
      </c>
      <c r="C8" s="7"/>
      <c r="D8" s="7"/>
      <c r="E8" s="7"/>
      <c r="F8" s="7"/>
    </row>
    <row r="9" spans="1:9" x14ac:dyDescent="0.25">
      <c r="A9" t="s">
        <v>25</v>
      </c>
      <c r="C9" s="7">
        <v>0</v>
      </c>
      <c r="D9" s="7"/>
      <c r="E9" s="7"/>
      <c r="F9" s="7">
        <f>+C9+D9-E9</f>
        <v>0</v>
      </c>
      <c r="G9" s="10">
        <f>B9-COUNT(E9)</f>
        <v>0</v>
      </c>
    </row>
    <row r="10" spans="1:9" x14ac:dyDescent="0.25">
      <c r="A10" t="s">
        <v>35</v>
      </c>
      <c r="B10" s="10">
        <v>5</v>
      </c>
      <c r="C10" s="7">
        <v>1304.92</v>
      </c>
      <c r="D10" s="7"/>
      <c r="E10" s="7">
        <f t="shared" ref="E10:E12" si="0">+ROUND((C10+D10)/B10,2)</f>
        <v>260.98</v>
      </c>
      <c r="F10" s="7">
        <f t="shared" ref="F10:F12" si="1">+C10+D10-E10</f>
        <v>1043.94</v>
      </c>
      <c r="G10" s="10">
        <v>4</v>
      </c>
      <c r="I10" s="16"/>
    </row>
    <row r="11" spans="1:9" x14ac:dyDescent="0.25">
      <c r="A11" t="s">
        <v>36</v>
      </c>
      <c r="B11" s="10">
        <v>5</v>
      </c>
      <c r="C11" s="7">
        <v>196.97</v>
      </c>
      <c r="D11" s="7"/>
      <c r="E11" s="7">
        <f t="shared" si="0"/>
        <v>39.39</v>
      </c>
      <c r="F11" s="7">
        <f t="shared" si="1"/>
        <v>157.57999999999998</v>
      </c>
      <c r="G11" s="10">
        <v>4</v>
      </c>
      <c r="I11" s="16"/>
    </row>
    <row r="12" spans="1:9" x14ac:dyDescent="0.25">
      <c r="A12" t="s">
        <v>39</v>
      </c>
      <c r="B12" s="10">
        <v>6</v>
      </c>
      <c r="C12" s="7">
        <v>486.49000000000007</v>
      </c>
      <c r="D12" s="7"/>
      <c r="E12" s="7">
        <f t="shared" si="0"/>
        <v>81.08</v>
      </c>
      <c r="F12" s="7">
        <f t="shared" si="1"/>
        <v>405.41000000000008</v>
      </c>
      <c r="G12" s="10">
        <v>5</v>
      </c>
      <c r="I12" s="16"/>
    </row>
    <row r="13" spans="1:9" x14ac:dyDescent="0.25">
      <c r="C13" s="7"/>
      <c r="D13" s="7"/>
      <c r="E13" s="7"/>
      <c r="F13" s="7"/>
    </row>
    <row r="14" spans="1:9" ht="15.75" thickBot="1" x14ac:dyDescent="0.3">
      <c r="C14" s="11">
        <f>SUM(C6:C13)</f>
        <v>1988.38</v>
      </c>
      <c r="D14" s="11">
        <f>SUM(D6:D13)</f>
        <v>0</v>
      </c>
      <c r="E14" s="11">
        <f>SUM(E6:E13)</f>
        <v>381.45</v>
      </c>
      <c r="F14" s="11">
        <f>SUM(F6:F13)</f>
        <v>1606.93</v>
      </c>
    </row>
    <row r="15" spans="1:9" x14ac:dyDescent="0.25">
      <c r="A15" s="8" t="s">
        <v>17</v>
      </c>
      <c r="C15" s="7"/>
      <c r="D15" s="7"/>
      <c r="E15" s="7"/>
      <c r="F15" s="7"/>
    </row>
    <row r="16" spans="1:9" s="3" customFormat="1" x14ac:dyDescent="0.25">
      <c r="A16" t="s">
        <v>50</v>
      </c>
      <c r="C16" s="7">
        <v>0</v>
      </c>
      <c r="D16" s="7">
        <v>155.58799999999999</v>
      </c>
      <c r="E16" s="7"/>
      <c r="F16" s="7">
        <f>C16+D16-E16</f>
        <v>155.58799999999999</v>
      </c>
      <c r="H16"/>
    </row>
    <row r="17" spans="1:9" s="3" customFormat="1" x14ac:dyDescent="0.25">
      <c r="A17" t="s">
        <v>30</v>
      </c>
      <c r="C17" s="7">
        <v>5000</v>
      </c>
      <c r="D17" s="7"/>
      <c r="E17" s="7"/>
      <c r="F17" s="7">
        <f t="shared" ref="F17:F22" si="2">C17+D17-E17</f>
        <v>5000</v>
      </c>
      <c r="H17"/>
    </row>
    <row r="18" spans="1:9" s="3" customFormat="1" x14ac:dyDescent="0.25">
      <c r="A18" t="s">
        <v>43</v>
      </c>
      <c r="C18" s="7">
        <v>1007.57</v>
      </c>
      <c r="D18" s="7"/>
      <c r="E18" s="7"/>
      <c r="F18" s="7">
        <f t="shared" si="2"/>
        <v>1007.57</v>
      </c>
      <c r="H18"/>
    </row>
    <row r="19" spans="1:9" s="3" customFormat="1" x14ac:dyDescent="0.25">
      <c r="A19" t="s">
        <v>37</v>
      </c>
      <c r="C19" s="7">
        <v>81.99</v>
      </c>
      <c r="D19" s="7"/>
      <c r="E19" s="7"/>
      <c r="F19" s="7">
        <f t="shared" si="2"/>
        <v>81.99</v>
      </c>
      <c r="H19"/>
    </row>
    <row r="20" spans="1:9" s="3" customFormat="1" x14ac:dyDescent="0.25">
      <c r="A20" t="s">
        <v>47</v>
      </c>
      <c r="C20" s="7">
        <v>2500</v>
      </c>
      <c r="D20" s="7"/>
      <c r="E20" s="7"/>
      <c r="F20" s="7">
        <f t="shared" si="2"/>
        <v>2500</v>
      </c>
      <c r="H20"/>
    </row>
    <row r="21" spans="1:9" s="3" customFormat="1" x14ac:dyDescent="0.25">
      <c r="A21" t="s">
        <v>48</v>
      </c>
      <c r="C21" s="7">
        <v>0</v>
      </c>
      <c r="D21" s="7">
        <v>1021.73</v>
      </c>
      <c r="E21" s="7"/>
      <c r="F21" s="7">
        <f t="shared" si="2"/>
        <v>1021.73</v>
      </c>
      <c r="H21"/>
    </row>
    <row r="22" spans="1:9" s="3" customFormat="1" x14ac:dyDescent="0.25">
      <c r="A22"/>
      <c r="C22" s="7"/>
      <c r="D22" s="7"/>
      <c r="E22" s="7"/>
      <c r="F22" s="7">
        <f t="shared" si="2"/>
        <v>0</v>
      </c>
      <c r="H22"/>
      <c r="I22" s="7"/>
    </row>
    <row r="23" spans="1:9" s="3" customFormat="1" ht="15.75" thickBot="1" x14ac:dyDescent="0.3">
      <c r="A23"/>
      <c r="C23" s="13">
        <f>SUM(C14:C22)</f>
        <v>10577.939999999999</v>
      </c>
      <c r="D23" s="13">
        <f>SUM(D16:D22)</f>
        <v>1177.318</v>
      </c>
      <c r="E23" s="13">
        <f>SUM(E16:E22)</f>
        <v>0</v>
      </c>
      <c r="F23" s="13">
        <f>SUM(F14:F22)</f>
        <v>11373.807999999999</v>
      </c>
      <c r="H23"/>
    </row>
    <row r="24" spans="1:9" s="3" customFormat="1" ht="15.75" thickTop="1" x14ac:dyDescent="0.25">
      <c r="A24"/>
      <c r="C24" s="12"/>
      <c r="D24" s="7"/>
      <c r="E24" s="7"/>
      <c r="F24" s="7"/>
      <c r="H24"/>
    </row>
    <row r="25" spans="1:9" s="3" customFormat="1" x14ac:dyDescent="0.25">
      <c r="A25"/>
      <c r="C25" s="7"/>
      <c r="D25" s="7"/>
      <c r="E25" s="7"/>
      <c r="F25" s="7"/>
      <c r="H25"/>
    </row>
    <row r="26" spans="1:9" s="3" customFormat="1" x14ac:dyDescent="0.25">
      <c r="A26"/>
      <c r="C26" s="7"/>
      <c r="D26" s="7"/>
      <c r="E26" s="7"/>
      <c r="F26" s="7"/>
      <c r="H26"/>
    </row>
    <row r="27" spans="1:9" s="3" customFormat="1" x14ac:dyDescent="0.25">
      <c r="A27"/>
      <c r="C27" s="7"/>
      <c r="D27" s="7"/>
      <c r="E27" s="7"/>
      <c r="F27" s="7"/>
      <c r="H27"/>
    </row>
    <row r="28" spans="1:9" s="3" customFormat="1" x14ac:dyDescent="0.25">
      <c r="A28"/>
      <c r="C28" s="7"/>
      <c r="D28" s="7"/>
      <c r="E28" s="7"/>
      <c r="F28" s="7"/>
      <c r="H28"/>
    </row>
    <row r="29" spans="1:9" s="3" customFormat="1" x14ac:dyDescent="0.25">
      <c r="A29"/>
      <c r="C29" s="7"/>
      <c r="D29" s="7"/>
      <c r="E29" s="7"/>
      <c r="F29" s="7"/>
      <c r="H29"/>
    </row>
    <row r="33" spans="1:8" s="3" customFormat="1" x14ac:dyDescent="0.25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8F78B-BE1F-420E-BFD2-D02EC5349885}">
  <dimension ref="A1:I33"/>
  <sheetViews>
    <sheetView workbookViewId="0">
      <selection activeCell="F24" sqref="F24"/>
    </sheetView>
  </sheetViews>
  <sheetFormatPr defaultRowHeight="15" x14ac:dyDescent="0.25"/>
  <cols>
    <col min="1" max="1" width="75.85546875" bestFit="1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9" ht="18.75" x14ac:dyDescent="0.3">
      <c r="A1" s="1" t="s">
        <v>0</v>
      </c>
      <c r="B1" s="2"/>
      <c r="G1" s="2"/>
      <c r="H1" s="1"/>
    </row>
    <row r="2" spans="1:9" x14ac:dyDescent="0.25">
      <c r="A2" s="8" t="s">
        <v>18</v>
      </c>
    </row>
    <row r="3" spans="1:9" x14ac:dyDescent="0.25">
      <c r="A3" s="14">
        <v>43799</v>
      </c>
      <c r="B3" s="5"/>
      <c r="G3" s="5"/>
      <c r="H3" s="4"/>
    </row>
    <row r="4" spans="1:9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5">
      <c r="A5" s="8" t="s">
        <v>1</v>
      </c>
      <c r="C5" s="7"/>
      <c r="D5" s="7"/>
      <c r="E5" s="7"/>
      <c r="F5" s="7"/>
    </row>
    <row r="6" spans="1:9" x14ac:dyDescent="0.25">
      <c r="A6" t="s">
        <v>40</v>
      </c>
      <c r="B6" s="9"/>
      <c r="C6" s="7"/>
      <c r="D6" s="7"/>
      <c r="E6" s="7"/>
      <c r="F6" s="7"/>
      <c r="G6" s="9"/>
      <c r="H6" s="8"/>
    </row>
    <row r="7" spans="1:9" x14ac:dyDescent="0.25">
      <c r="A7" t="s">
        <v>8</v>
      </c>
      <c r="C7" s="7"/>
      <c r="D7" s="7"/>
      <c r="E7" s="7"/>
      <c r="F7" s="7"/>
    </row>
    <row r="8" spans="1:9" x14ac:dyDescent="0.25">
      <c r="A8" t="s">
        <v>26</v>
      </c>
      <c r="C8" s="7"/>
      <c r="D8" s="7"/>
      <c r="E8" s="7"/>
      <c r="F8" s="7"/>
    </row>
    <row r="9" spans="1:9" x14ac:dyDescent="0.25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9" x14ac:dyDescent="0.25">
      <c r="A10" t="s">
        <v>35</v>
      </c>
      <c r="B10" s="10">
        <v>6</v>
      </c>
      <c r="C10" s="7">
        <v>1565.91</v>
      </c>
      <c r="D10" s="7"/>
      <c r="E10" s="7">
        <f t="shared" ref="E10:E12" si="0">+ROUND((C10+D10)/B10,2)</f>
        <v>260.99</v>
      </c>
      <c r="F10" s="7">
        <f t="shared" ref="F10:F12" si="1">+C10+D10-E10</f>
        <v>1304.92</v>
      </c>
      <c r="G10" s="10">
        <v>5</v>
      </c>
      <c r="I10" s="16"/>
    </row>
    <row r="11" spans="1:9" x14ac:dyDescent="0.25">
      <c r="A11" t="s">
        <v>36</v>
      </c>
      <c r="B11" s="10">
        <v>6</v>
      </c>
      <c r="C11" s="7">
        <v>236.37</v>
      </c>
      <c r="D11" s="7"/>
      <c r="E11" s="7">
        <f t="shared" si="0"/>
        <v>39.4</v>
      </c>
      <c r="F11" s="7">
        <f t="shared" si="1"/>
        <v>196.97</v>
      </c>
      <c r="G11" s="10">
        <v>5</v>
      </c>
      <c r="I11" s="16"/>
    </row>
    <row r="12" spans="1:9" x14ac:dyDescent="0.25">
      <c r="A12" t="s">
        <v>39</v>
      </c>
      <c r="B12" s="10">
        <v>7</v>
      </c>
      <c r="C12" s="7">
        <v>567.57000000000005</v>
      </c>
      <c r="D12" s="7"/>
      <c r="E12" s="7">
        <f t="shared" si="0"/>
        <v>81.08</v>
      </c>
      <c r="F12" s="7">
        <f t="shared" si="1"/>
        <v>486.49000000000007</v>
      </c>
      <c r="G12" s="10">
        <v>6</v>
      </c>
      <c r="I12" s="16"/>
    </row>
    <row r="13" spans="1:9" x14ac:dyDescent="0.25">
      <c r="C13" s="7"/>
      <c r="D13" s="7"/>
      <c r="E13" s="7"/>
      <c r="F13" s="7"/>
    </row>
    <row r="14" spans="1:9" ht="15.75" thickBot="1" x14ac:dyDescent="0.3">
      <c r="C14" s="11">
        <f>SUM(C6:C13)</f>
        <v>2369.8500000000004</v>
      </c>
      <c r="D14" s="11">
        <f>SUM(D6:D13)</f>
        <v>0</v>
      </c>
      <c r="E14" s="11">
        <f>SUM(E6:E13)</f>
        <v>381.46999999999997</v>
      </c>
      <c r="F14" s="11">
        <f>SUM(F6:F13)</f>
        <v>1988.38</v>
      </c>
    </row>
    <row r="15" spans="1:9" x14ac:dyDescent="0.25">
      <c r="A15" s="8" t="s">
        <v>17</v>
      </c>
      <c r="C15" s="7"/>
      <c r="D15" s="7"/>
      <c r="E15" s="7"/>
      <c r="F15" s="7"/>
    </row>
    <row r="16" spans="1:9" s="3" customFormat="1" x14ac:dyDescent="0.25">
      <c r="A16" t="s">
        <v>45</v>
      </c>
      <c r="C16" s="7">
        <v>250</v>
      </c>
      <c r="D16" s="7"/>
      <c r="E16" s="7">
        <v>250</v>
      </c>
      <c r="F16" s="7">
        <f>C16+D16-E16</f>
        <v>0</v>
      </c>
      <c r="H16"/>
    </row>
    <row r="17" spans="1:9" s="3" customFormat="1" x14ac:dyDescent="0.25">
      <c r="A17" t="s">
        <v>30</v>
      </c>
      <c r="C17" s="7">
        <v>5000</v>
      </c>
      <c r="D17" s="7"/>
      <c r="E17" s="7"/>
      <c r="F17" s="7">
        <f t="shared" ref="F17:F22" si="2">C17+D17-E17</f>
        <v>5000</v>
      </c>
      <c r="H17"/>
    </row>
    <row r="18" spans="1:9" s="3" customFormat="1" x14ac:dyDescent="0.25">
      <c r="A18" t="s">
        <v>43</v>
      </c>
      <c r="C18" s="7">
        <v>1007.57</v>
      </c>
      <c r="D18" s="7"/>
      <c r="E18" s="7"/>
      <c r="F18" s="7">
        <f t="shared" si="2"/>
        <v>1007.57</v>
      </c>
      <c r="H18"/>
    </row>
    <row r="19" spans="1:9" s="3" customFormat="1" x14ac:dyDescent="0.25">
      <c r="A19" t="s">
        <v>37</v>
      </c>
      <c r="C19" s="7">
        <v>81.99</v>
      </c>
      <c r="D19" s="7"/>
      <c r="E19" s="7"/>
      <c r="F19" s="7">
        <f t="shared" si="2"/>
        <v>81.99</v>
      </c>
      <c r="H19"/>
    </row>
    <row r="20" spans="1:9" s="3" customFormat="1" x14ac:dyDescent="0.25">
      <c r="A20" t="s">
        <v>47</v>
      </c>
      <c r="C20" s="7"/>
      <c r="D20" s="7">
        <v>2500</v>
      </c>
      <c r="E20" s="7"/>
      <c r="F20" s="7">
        <f t="shared" si="2"/>
        <v>2500</v>
      </c>
      <c r="H20"/>
    </row>
    <row r="21" spans="1:9" s="3" customFormat="1" x14ac:dyDescent="0.25">
      <c r="A21" t="s">
        <v>44</v>
      </c>
      <c r="C21" s="7">
        <v>12690.03</v>
      </c>
      <c r="D21" s="7"/>
      <c r="E21" s="7">
        <v>12690.03</v>
      </c>
      <c r="F21" s="7">
        <f t="shared" si="2"/>
        <v>0</v>
      </c>
      <c r="H21"/>
    </row>
    <row r="22" spans="1:9" s="3" customFormat="1" x14ac:dyDescent="0.25">
      <c r="A22" t="s">
        <v>46</v>
      </c>
      <c r="C22" s="7">
        <v>4726.3</v>
      </c>
      <c r="D22" s="7"/>
      <c r="E22" s="7">
        <v>4726.3</v>
      </c>
      <c r="F22" s="7">
        <f t="shared" si="2"/>
        <v>0</v>
      </c>
      <c r="H22"/>
      <c r="I22" s="7"/>
    </row>
    <row r="23" spans="1:9" s="3" customFormat="1" ht="15.75" thickBot="1" x14ac:dyDescent="0.3">
      <c r="A23"/>
      <c r="C23" s="13">
        <f>SUM(C14:C22)</f>
        <v>26125.74</v>
      </c>
      <c r="D23" s="13">
        <f>SUM(D16:D22)</f>
        <v>2500</v>
      </c>
      <c r="E23" s="13">
        <f>SUM(E16:E22)</f>
        <v>17666.330000000002</v>
      </c>
      <c r="F23" s="13">
        <f>SUM(F14:F22)</f>
        <v>10577.939999999999</v>
      </c>
      <c r="H23"/>
    </row>
    <row r="24" spans="1:9" s="3" customFormat="1" ht="15.75" thickTop="1" x14ac:dyDescent="0.25">
      <c r="A24"/>
      <c r="C24" s="12"/>
      <c r="D24" s="7"/>
      <c r="E24" s="7"/>
      <c r="F24" s="7"/>
      <c r="H24"/>
    </row>
    <row r="25" spans="1:9" s="3" customFormat="1" x14ac:dyDescent="0.25">
      <c r="A25"/>
      <c r="C25" s="7"/>
      <c r="D25" s="7"/>
      <c r="E25" s="7"/>
      <c r="F25" s="7"/>
      <c r="H25"/>
    </row>
    <row r="26" spans="1:9" s="3" customFormat="1" x14ac:dyDescent="0.25">
      <c r="A26"/>
      <c r="C26" s="7"/>
      <c r="D26" s="7"/>
      <c r="E26" s="7"/>
      <c r="F26" s="7"/>
      <c r="H26"/>
    </row>
    <row r="27" spans="1:9" s="3" customFormat="1" x14ac:dyDescent="0.25">
      <c r="A27"/>
      <c r="C27" s="7"/>
      <c r="D27" s="7"/>
      <c r="E27" s="7"/>
      <c r="F27" s="7"/>
      <c r="H27"/>
    </row>
    <row r="28" spans="1:9" s="3" customFormat="1" x14ac:dyDescent="0.25">
      <c r="A28"/>
      <c r="C28" s="7"/>
      <c r="D28" s="7"/>
      <c r="E28" s="7"/>
      <c r="F28" s="7"/>
      <c r="H28"/>
    </row>
    <row r="29" spans="1:9" s="3" customFormat="1" x14ac:dyDescent="0.25">
      <c r="A29"/>
      <c r="C29" s="7"/>
      <c r="D29" s="7"/>
      <c r="E29" s="7"/>
      <c r="F29" s="7"/>
      <c r="H29"/>
    </row>
    <row r="33" spans="1:8" s="3" customFormat="1" x14ac:dyDescent="0.25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DCAE-BF16-46AA-96AC-9AAF57C90078}">
  <dimension ref="A1:I32"/>
  <sheetViews>
    <sheetView workbookViewId="0">
      <selection activeCell="A25" sqref="A25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43769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40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8" x14ac:dyDescent="0.25">
      <c r="A10" t="s">
        <v>35</v>
      </c>
      <c r="B10" s="10">
        <v>7</v>
      </c>
      <c r="C10" s="7">
        <v>1826.8900000000006</v>
      </c>
      <c r="D10" s="7"/>
      <c r="E10" s="7">
        <f t="shared" ref="E10:E12" si="0">+ROUND((C10+D10)/B10,2)</f>
        <v>260.98</v>
      </c>
      <c r="F10" s="7">
        <f t="shared" ref="F10:F12" si="1">+C10+D10-E10</f>
        <v>1565.9100000000005</v>
      </c>
      <c r="G10" s="10">
        <v>6</v>
      </c>
    </row>
    <row r="11" spans="1:8" x14ac:dyDescent="0.25">
      <c r="A11" t="s">
        <v>36</v>
      </c>
      <c r="B11" s="10">
        <v>7</v>
      </c>
      <c r="C11" s="7">
        <v>275.7600000000001</v>
      </c>
      <c r="D11" s="7"/>
      <c r="E11" s="7">
        <f t="shared" si="0"/>
        <v>39.39</v>
      </c>
      <c r="F11" s="7">
        <f t="shared" si="1"/>
        <v>236.37000000000012</v>
      </c>
      <c r="G11" s="10">
        <v>6</v>
      </c>
    </row>
    <row r="12" spans="1:8" x14ac:dyDescent="0.25">
      <c r="A12" t="s">
        <v>39</v>
      </c>
      <c r="B12" s="10">
        <v>8</v>
      </c>
      <c r="C12" s="7">
        <v>648.64999999999986</v>
      </c>
      <c r="D12" s="7"/>
      <c r="E12" s="7">
        <f t="shared" si="0"/>
        <v>81.08</v>
      </c>
      <c r="F12" s="7">
        <f t="shared" si="1"/>
        <v>567.56999999999982</v>
      </c>
      <c r="G12" s="10">
        <v>7</v>
      </c>
    </row>
    <row r="13" spans="1:8" x14ac:dyDescent="0.25">
      <c r="C13" s="7"/>
      <c r="D13" s="7"/>
      <c r="E13" s="7"/>
      <c r="F13" s="7"/>
    </row>
    <row r="14" spans="1:8" ht="15.75" thickBot="1" x14ac:dyDescent="0.3">
      <c r="C14" s="11">
        <f>SUM(C6:C13)</f>
        <v>2751.3</v>
      </c>
      <c r="D14" s="11">
        <f>SUM(D6:D13)</f>
        <v>0</v>
      </c>
      <c r="E14" s="11">
        <f>SUM(E6:E13)</f>
        <v>381.45</v>
      </c>
      <c r="F14" s="11">
        <f>SUM(F6:F13)</f>
        <v>2369.8500000000004</v>
      </c>
    </row>
    <row r="15" spans="1:8" x14ac:dyDescent="0.25">
      <c r="A15" s="8" t="s">
        <v>17</v>
      </c>
      <c r="C15" s="7"/>
      <c r="D15" s="7"/>
      <c r="E15" s="7"/>
      <c r="F15" s="7"/>
    </row>
    <row r="16" spans="1:8" s="3" customFormat="1" x14ac:dyDescent="0.25">
      <c r="A16" t="s">
        <v>42</v>
      </c>
      <c r="C16" s="7"/>
      <c r="D16" s="7"/>
      <c r="E16" s="7"/>
      <c r="F16" s="7">
        <v>250</v>
      </c>
      <c r="H16"/>
    </row>
    <row r="17" spans="1:9" s="3" customFormat="1" x14ac:dyDescent="0.25">
      <c r="A17" t="s">
        <v>30</v>
      </c>
      <c r="C17" s="7"/>
      <c r="D17" s="7"/>
      <c r="E17" s="7"/>
      <c r="F17" s="7">
        <v>5000</v>
      </c>
      <c r="H17"/>
    </row>
    <row r="18" spans="1:9" s="3" customFormat="1" x14ac:dyDescent="0.25">
      <c r="A18" t="s">
        <v>43</v>
      </c>
      <c r="C18" s="7"/>
      <c r="D18" s="7"/>
      <c r="E18" s="7"/>
      <c r="F18" s="7">
        <v>1007.57</v>
      </c>
      <c r="H18"/>
    </row>
    <row r="19" spans="1:9" s="3" customFormat="1" x14ac:dyDescent="0.25">
      <c r="A19" t="s">
        <v>37</v>
      </c>
      <c r="C19" s="7"/>
      <c r="D19" s="7"/>
      <c r="E19" s="7"/>
      <c r="F19" s="7">
        <v>81.99</v>
      </c>
      <c r="H19"/>
    </row>
    <row r="20" spans="1:9" s="3" customFormat="1" x14ac:dyDescent="0.25">
      <c r="A20" t="s">
        <v>44</v>
      </c>
      <c r="C20" s="7"/>
      <c r="D20" s="7"/>
      <c r="E20" s="7"/>
      <c r="F20" s="7">
        <v>12690.03</v>
      </c>
      <c r="H20"/>
    </row>
    <row r="21" spans="1:9" s="3" customFormat="1" x14ac:dyDescent="0.25">
      <c r="A21" t="s">
        <v>38</v>
      </c>
      <c r="C21" s="7"/>
      <c r="D21" s="7"/>
      <c r="E21" s="7"/>
      <c r="F21" s="7">
        <f>906+1812-2718+4726.3</f>
        <v>4726.3</v>
      </c>
      <c r="H21"/>
      <c r="I21" s="7"/>
    </row>
    <row r="22" spans="1:9" s="3" customFormat="1" ht="15.75" thickBot="1" x14ac:dyDescent="0.3">
      <c r="A22"/>
      <c r="C22" s="12"/>
      <c r="D22" s="7"/>
      <c r="E22" s="13">
        <f>SUM(E16:E17)</f>
        <v>0</v>
      </c>
      <c r="F22" s="13">
        <f>SUM(F14:F21)</f>
        <v>26125.74</v>
      </c>
      <c r="H22"/>
    </row>
    <row r="23" spans="1:9" s="3" customFormat="1" ht="15.75" thickTop="1" x14ac:dyDescent="0.25">
      <c r="A23"/>
      <c r="C23" s="12"/>
      <c r="D23" s="7"/>
      <c r="E23" s="7"/>
      <c r="F23" s="7"/>
      <c r="H23"/>
    </row>
    <row r="24" spans="1:9" s="3" customFormat="1" x14ac:dyDescent="0.25">
      <c r="A24"/>
      <c r="C24" s="7"/>
      <c r="D24" s="7"/>
      <c r="E24" s="7"/>
      <c r="F24" s="7"/>
      <c r="H24"/>
    </row>
    <row r="25" spans="1:9" s="3" customFormat="1" x14ac:dyDescent="0.25">
      <c r="A25"/>
      <c r="C25" s="7"/>
      <c r="D25" s="7"/>
      <c r="E25" s="7"/>
      <c r="F25" s="7"/>
      <c r="H25"/>
    </row>
    <row r="26" spans="1:9" s="3" customFormat="1" x14ac:dyDescent="0.25">
      <c r="A26"/>
      <c r="C26" s="7"/>
      <c r="D26" s="7"/>
      <c r="E26" s="7"/>
      <c r="F26" s="7"/>
      <c r="H26"/>
    </row>
    <row r="27" spans="1:9" s="3" customFormat="1" x14ac:dyDescent="0.25">
      <c r="A27"/>
      <c r="C27" s="7"/>
      <c r="D27" s="7"/>
      <c r="E27" s="7"/>
      <c r="F27" s="7"/>
      <c r="H27"/>
    </row>
    <row r="28" spans="1:9" s="3" customFormat="1" x14ac:dyDescent="0.25">
      <c r="A28"/>
      <c r="C28" s="7"/>
      <c r="D28" s="7"/>
      <c r="E28" s="7"/>
      <c r="F28" s="7"/>
      <c r="H28"/>
    </row>
    <row r="32" spans="1:9" s="3" customFormat="1" x14ac:dyDescent="0.25">
      <c r="A32"/>
      <c r="C32"/>
      <c r="D32"/>
      <c r="E32"/>
      <c r="F32"/>
      <c r="H32"/>
    </row>
  </sheetData>
  <pageMargins left="1" right="1" top="1" bottom="1" header="0.5" footer="0.5"/>
  <pageSetup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6DFC-8525-4D96-A827-796ACD9D8B37}">
  <dimension ref="A1:I31"/>
  <sheetViews>
    <sheetView workbookViewId="0">
      <selection activeCell="F21" sqref="F21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43738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40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8" x14ac:dyDescent="0.25">
      <c r="A10" t="s">
        <v>35</v>
      </c>
      <c r="B10" s="10">
        <v>8</v>
      </c>
      <c r="C10" s="7">
        <v>2087.8800000000006</v>
      </c>
      <c r="D10" s="7"/>
      <c r="E10" s="7">
        <f t="shared" ref="E10:E12" si="0">+ROUND((C10+D10)/B10,2)</f>
        <v>260.99</v>
      </c>
      <c r="F10" s="7">
        <f t="shared" ref="F10:F12" si="1">+C10+D10-E10</f>
        <v>1826.8900000000006</v>
      </c>
      <c r="G10" s="10">
        <v>7</v>
      </c>
    </row>
    <row r="11" spans="1:8" x14ac:dyDescent="0.25">
      <c r="A11" t="s">
        <v>36</v>
      </c>
      <c r="B11" s="10">
        <v>8</v>
      </c>
      <c r="C11" s="7">
        <v>315.16000000000008</v>
      </c>
      <c r="D11" s="7"/>
      <c r="E11" s="7">
        <f t="shared" si="0"/>
        <v>39.4</v>
      </c>
      <c r="F11" s="7">
        <f t="shared" si="1"/>
        <v>275.7600000000001</v>
      </c>
      <c r="G11" s="10">
        <v>7</v>
      </c>
    </row>
    <row r="12" spans="1:8" x14ac:dyDescent="0.25">
      <c r="A12" t="s">
        <v>39</v>
      </c>
      <c r="B12" s="10">
        <v>9</v>
      </c>
      <c r="C12" s="7">
        <v>729.7299999999999</v>
      </c>
      <c r="D12" s="7"/>
      <c r="E12" s="7">
        <f t="shared" si="0"/>
        <v>81.08</v>
      </c>
      <c r="F12" s="7">
        <f t="shared" si="1"/>
        <v>648.64999999999986</v>
      </c>
      <c r="G12" s="10">
        <v>8</v>
      </c>
    </row>
    <row r="13" spans="1:8" x14ac:dyDescent="0.25">
      <c r="C13" s="7"/>
      <c r="D13" s="7"/>
      <c r="E13" s="7"/>
      <c r="F13" s="7"/>
    </row>
    <row r="14" spans="1:8" ht="15.75" thickBot="1" x14ac:dyDescent="0.3">
      <c r="C14" s="11">
        <f>SUM(C6:C13)</f>
        <v>3132.7700000000009</v>
      </c>
      <c r="D14" s="11">
        <f>SUM(D6:D13)</f>
        <v>0</v>
      </c>
      <c r="E14" s="11">
        <f>SUM(E6:E13)</f>
        <v>381.46999999999997</v>
      </c>
      <c r="F14" s="11">
        <f>SUM(F6:F13)</f>
        <v>2751.3</v>
      </c>
    </row>
    <row r="15" spans="1:8" x14ac:dyDescent="0.25">
      <c r="A15" s="8" t="s">
        <v>17</v>
      </c>
      <c r="C15" s="7"/>
      <c r="D15" s="7"/>
      <c r="E15" s="7"/>
      <c r="F15" s="7"/>
    </row>
    <row r="16" spans="1:8" s="3" customFormat="1" x14ac:dyDescent="0.25">
      <c r="A16" t="s">
        <v>42</v>
      </c>
      <c r="C16" s="7"/>
      <c r="D16" s="7"/>
      <c r="E16" s="7"/>
      <c r="F16" s="7">
        <v>250</v>
      </c>
      <c r="H16"/>
    </row>
    <row r="17" spans="1:9" s="3" customFormat="1" x14ac:dyDescent="0.25">
      <c r="A17" t="s">
        <v>30</v>
      </c>
      <c r="C17" s="7"/>
      <c r="D17" s="7"/>
      <c r="E17" s="7"/>
      <c r="F17" s="7">
        <v>5000</v>
      </c>
      <c r="H17"/>
    </row>
    <row r="18" spans="1:9" s="3" customFormat="1" x14ac:dyDescent="0.25">
      <c r="A18" t="s">
        <v>43</v>
      </c>
      <c r="C18" s="7"/>
      <c r="D18" s="7"/>
      <c r="E18" s="7"/>
      <c r="F18" s="7">
        <v>1007.57</v>
      </c>
      <c r="H18"/>
    </row>
    <row r="19" spans="1:9" s="3" customFormat="1" x14ac:dyDescent="0.25">
      <c r="A19" t="s">
        <v>37</v>
      </c>
      <c r="C19" s="7"/>
      <c r="D19" s="7"/>
      <c r="E19" s="7"/>
      <c r="F19" s="7">
        <v>81.99</v>
      </c>
      <c r="H19"/>
    </row>
    <row r="20" spans="1:9" s="3" customFormat="1" x14ac:dyDescent="0.25">
      <c r="A20" t="s">
        <v>38</v>
      </c>
      <c r="C20" s="7"/>
      <c r="D20" s="7"/>
      <c r="E20" s="7"/>
      <c r="F20" s="7">
        <f>906+1812</f>
        <v>2718</v>
      </c>
      <c r="H20"/>
      <c r="I20" s="7"/>
    </row>
    <row r="21" spans="1:9" s="3" customFormat="1" ht="15.75" thickBot="1" x14ac:dyDescent="0.3">
      <c r="A21"/>
      <c r="C21" s="12"/>
      <c r="D21" s="7"/>
      <c r="E21" s="13">
        <f>SUM(E16:E17)</f>
        <v>0</v>
      </c>
      <c r="F21" s="13">
        <f>SUM(F14:F20)</f>
        <v>11808.86</v>
      </c>
      <c r="H21"/>
    </row>
    <row r="22" spans="1:9" s="3" customFormat="1" ht="15.75" thickTop="1" x14ac:dyDescent="0.25">
      <c r="A22"/>
      <c r="C22" s="12"/>
      <c r="D22" s="7"/>
      <c r="E22" s="7"/>
      <c r="F22" s="7"/>
      <c r="H22"/>
    </row>
    <row r="23" spans="1:9" s="3" customFormat="1" x14ac:dyDescent="0.25">
      <c r="A23"/>
      <c r="C23" s="7"/>
      <c r="D23" s="7"/>
      <c r="E23" s="7"/>
      <c r="F23" s="7"/>
      <c r="H23"/>
    </row>
    <row r="24" spans="1:9" s="3" customFormat="1" x14ac:dyDescent="0.25">
      <c r="A24"/>
      <c r="C24" s="7"/>
      <c r="D24" s="7"/>
      <c r="E24" s="7"/>
      <c r="F24" s="7"/>
      <c r="H24"/>
    </row>
    <row r="25" spans="1:9" s="3" customFormat="1" x14ac:dyDescent="0.25">
      <c r="A25"/>
      <c r="C25" s="7"/>
      <c r="D25" s="7"/>
      <c r="E25" s="7"/>
      <c r="F25" s="7"/>
      <c r="H25"/>
    </row>
    <row r="26" spans="1:9" s="3" customFormat="1" x14ac:dyDescent="0.25">
      <c r="A26"/>
      <c r="C26" s="7"/>
      <c r="D26" s="7"/>
      <c r="E26" s="7"/>
      <c r="F26" s="7"/>
      <c r="H26"/>
    </row>
    <row r="27" spans="1:9" s="3" customFormat="1" x14ac:dyDescent="0.25">
      <c r="A27"/>
      <c r="C27" s="7"/>
      <c r="D27" s="7"/>
      <c r="E27" s="7"/>
      <c r="F27" s="7"/>
      <c r="H27"/>
    </row>
    <row r="31" spans="1:9" s="3" customFormat="1" x14ac:dyDescent="0.25">
      <c r="A31"/>
      <c r="C31"/>
      <c r="D31"/>
      <c r="E31"/>
      <c r="F31"/>
      <c r="H31"/>
    </row>
  </sheetData>
  <pageMargins left="1" right="1" top="1" bottom="1" header="0.5" footer="0.5"/>
  <pageSetup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987F-5E0F-4FBB-8191-1996E5B3D35E}">
  <dimension ref="A1:I30"/>
  <sheetViews>
    <sheetView workbookViewId="0">
      <selection activeCell="F20" sqref="F20"/>
    </sheetView>
  </sheetViews>
  <sheetFormatPr defaultRowHeight="15" x14ac:dyDescent="0.25"/>
  <cols>
    <col min="1" max="1" width="48.42578125" customWidth="1"/>
    <col min="2" max="2" width="5.7109375" style="3" customWidth="1"/>
    <col min="3" max="6" width="12.7109375" customWidth="1"/>
    <col min="7" max="7" width="5.7109375" style="3" customWidth="1"/>
    <col min="8" max="8" width="5.7109375" customWidth="1"/>
  </cols>
  <sheetData>
    <row r="1" spans="1:8" ht="18.75" x14ac:dyDescent="0.3">
      <c r="A1" s="1" t="s">
        <v>0</v>
      </c>
      <c r="B1" s="2"/>
      <c r="G1" s="2"/>
      <c r="H1" s="1"/>
    </row>
    <row r="2" spans="1:8" x14ac:dyDescent="0.25">
      <c r="A2" s="8" t="s">
        <v>18</v>
      </c>
    </row>
    <row r="3" spans="1:8" x14ac:dyDescent="0.25">
      <c r="A3" s="14">
        <v>43708</v>
      </c>
      <c r="B3" s="5"/>
      <c r="G3" s="5"/>
      <c r="H3" s="4"/>
    </row>
    <row r="4" spans="1:8" x14ac:dyDescent="0.25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5">
      <c r="A5" s="8" t="s">
        <v>1</v>
      </c>
      <c r="C5" s="7"/>
      <c r="D5" s="7"/>
      <c r="E5" s="7"/>
      <c r="F5" s="7"/>
    </row>
    <row r="6" spans="1:8" x14ac:dyDescent="0.25">
      <c r="A6" t="s">
        <v>40</v>
      </c>
      <c r="B6" s="9"/>
      <c r="C6" s="7"/>
      <c r="D6" s="7"/>
      <c r="E6" s="7"/>
      <c r="F6" s="7"/>
      <c r="G6" s="9"/>
      <c r="H6" s="8"/>
    </row>
    <row r="7" spans="1:8" x14ac:dyDescent="0.25">
      <c r="A7" t="s">
        <v>8</v>
      </c>
      <c r="C7" s="7"/>
      <c r="D7" s="7"/>
      <c r="E7" s="7"/>
      <c r="F7" s="7"/>
    </row>
    <row r="8" spans="1:8" x14ac:dyDescent="0.25">
      <c r="A8" t="s">
        <v>26</v>
      </c>
      <c r="C8" s="7"/>
      <c r="D8" s="7"/>
      <c r="E8" s="7"/>
      <c r="F8" s="7"/>
    </row>
    <row r="9" spans="1:8" x14ac:dyDescent="0.25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8" x14ac:dyDescent="0.25">
      <c r="A10" t="s">
        <v>35</v>
      </c>
      <c r="B10" s="10">
        <v>9</v>
      </c>
      <c r="C10" s="7">
        <v>2348.8600000000006</v>
      </c>
      <c r="D10" s="7"/>
      <c r="E10" s="7">
        <f t="shared" ref="E10:E12" si="0">+ROUND((C10+D10)/B10,2)</f>
        <v>260.98</v>
      </c>
      <c r="F10" s="7">
        <f t="shared" ref="F10:F12" si="1">+C10+D10-E10</f>
        <v>2087.8800000000006</v>
      </c>
      <c r="G10" s="10">
        <v>8</v>
      </c>
    </row>
    <row r="11" spans="1:8" x14ac:dyDescent="0.25">
      <c r="A11" t="s">
        <v>36</v>
      </c>
      <c r="B11" s="10">
        <v>9</v>
      </c>
      <c r="C11" s="7">
        <v>354.55000000000007</v>
      </c>
      <c r="D11" s="7"/>
      <c r="E11" s="7">
        <f t="shared" si="0"/>
        <v>39.39</v>
      </c>
      <c r="F11" s="7">
        <f t="shared" si="1"/>
        <v>315.16000000000008</v>
      </c>
      <c r="G11" s="10">
        <v>8</v>
      </c>
    </row>
    <row r="12" spans="1:8" x14ac:dyDescent="0.25">
      <c r="A12" t="s">
        <v>39</v>
      </c>
      <c r="B12" s="10">
        <v>10</v>
      </c>
      <c r="C12" s="7">
        <v>810.81</v>
      </c>
      <c r="D12" s="7"/>
      <c r="E12" s="7">
        <f t="shared" si="0"/>
        <v>81.08</v>
      </c>
      <c r="F12" s="7">
        <f t="shared" si="1"/>
        <v>729.7299999999999</v>
      </c>
      <c r="G12" s="10">
        <v>9</v>
      </c>
    </row>
    <row r="13" spans="1:8" x14ac:dyDescent="0.25">
      <c r="C13" s="7"/>
      <c r="D13" s="7"/>
      <c r="E13" s="7"/>
      <c r="F13" s="7"/>
    </row>
    <row r="14" spans="1:8" ht="15.75" thickBot="1" x14ac:dyDescent="0.3">
      <c r="C14" s="11">
        <f>SUM(C6:C13)</f>
        <v>3514.2200000000007</v>
      </c>
      <c r="D14" s="11">
        <f>SUM(D6:D13)</f>
        <v>0</v>
      </c>
      <c r="E14" s="11">
        <f>SUM(E6:E13)</f>
        <v>381.45</v>
      </c>
      <c r="F14" s="11">
        <f>SUM(F6:F13)</f>
        <v>3132.7700000000009</v>
      </c>
    </row>
    <row r="15" spans="1:8" x14ac:dyDescent="0.25">
      <c r="A15" s="8" t="s">
        <v>17</v>
      </c>
      <c r="C15" s="7"/>
      <c r="D15" s="7"/>
      <c r="E15" s="7"/>
      <c r="F15" s="7"/>
    </row>
    <row r="16" spans="1:8" s="3" customFormat="1" x14ac:dyDescent="0.25">
      <c r="A16" t="s">
        <v>41</v>
      </c>
      <c r="C16" s="7">
        <v>20654.25</v>
      </c>
      <c r="D16" s="7"/>
      <c r="E16" s="7">
        <v>20654.25</v>
      </c>
      <c r="F16" s="7">
        <v>0</v>
      </c>
      <c r="H16"/>
    </row>
    <row r="17" spans="1:9" s="3" customFormat="1" x14ac:dyDescent="0.25">
      <c r="A17" t="s">
        <v>30</v>
      </c>
      <c r="C17" s="7"/>
      <c r="D17" s="7"/>
      <c r="E17" s="7"/>
      <c r="F17" s="7">
        <v>5000</v>
      </c>
      <c r="H17"/>
    </row>
    <row r="18" spans="1:9" s="3" customFormat="1" x14ac:dyDescent="0.25">
      <c r="A18" t="s">
        <v>37</v>
      </c>
      <c r="C18" s="7"/>
      <c r="D18" s="7"/>
      <c r="E18" s="7"/>
      <c r="F18" s="7">
        <v>81.99</v>
      </c>
      <c r="H18"/>
    </row>
    <row r="19" spans="1:9" s="3" customFormat="1" x14ac:dyDescent="0.25">
      <c r="A19" t="s">
        <v>38</v>
      </c>
      <c r="C19" s="7"/>
      <c r="D19" s="7"/>
      <c r="E19" s="7"/>
      <c r="F19" s="7">
        <f>906+1812</f>
        <v>2718</v>
      </c>
      <c r="H19"/>
      <c r="I19" s="7"/>
    </row>
    <row r="20" spans="1:9" s="3" customFormat="1" ht="15.75" thickBot="1" x14ac:dyDescent="0.3">
      <c r="A20"/>
      <c r="C20" s="12"/>
      <c r="D20" s="7"/>
      <c r="E20" s="13">
        <f>SUM(E16:E17)</f>
        <v>20654.25</v>
      </c>
      <c r="F20" s="13">
        <f>SUM(F14:F19)</f>
        <v>10932.76</v>
      </c>
      <c r="H20"/>
    </row>
    <row r="21" spans="1:9" s="3" customFormat="1" ht="15.75" thickTop="1" x14ac:dyDescent="0.25">
      <c r="A21"/>
      <c r="C21" s="12"/>
      <c r="D21" s="7"/>
      <c r="E21" s="7"/>
      <c r="F21" s="7"/>
      <c r="H21"/>
    </row>
    <row r="22" spans="1:9" s="3" customFormat="1" x14ac:dyDescent="0.25">
      <c r="A22"/>
      <c r="C22" s="7"/>
      <c r="D22" s="7"/>
      <c r="E22" s="7"/>
      <c r="F22" s="7"/>
      <c r="H22"/>
    </row>
    <row r="23" spans="1:9" s="3" customFormat="1" x14ac:dyDescent="0.25">
      <c r="A23"/>
      <c r="C23" s="7"/>
      <c r="D23" s="7"/>
      <c r="E23" s="7"/>
      <c r="F23" s="7"/>
      <c r="H23"/>
    </row>
    <row r="24" spans="1:9" s="3" customFormat="1" x14ac:dyDescent="0.25">
      <c r="A24"/>
      <c r="C24" s="7"/>
      <c r="D24" s="7"/>
      <c r="E24" s="7"/>
      <c r="F24" s="7"/>
      <c r="H24"/>
    </row>
    <row r="25" spans="1:9" s="3" customFormat="1" x14ac:dyDescent="0.25">
      <c r="A25"/>
      <c r="C25" s="7"/>
      <c r="D25" s="7"/>
      <c r="E25" s="7"/>
      <c r="F25" s="7"/>
      <c r="H25"/>
    </row>
    <row r="26" spans="1:9" s="3" customFormat="1" x14ac:dyDescent="0.25">
      <c r="A26"/>
      <c r="C26" s="7"/>
      <c r="D26" s="7"/>
      <c r="E26" s="7"/>
      <c r="F26" s="7"/>
      <c r="H26"/>
    </row>
    <row r="30" spans="1:9" s="3" customFormat="1" x14ac:dyDescent="0.25">
      <c r="A30"/>
      <c r="C30"/>
      <c r="D30"/>
      <c r="E30"/>
      <c r="F30"/>
      <c r="H30"/>
    </row>
  </sheetData>
  <pageMargins left="1" right="1" top="1" bottom="1" header="0.5" footer="0.5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Apr 2020</vt:lpstr>
      <vt:lpstr>Mar 2020</vt:lpstr>
      <vt:lpstr>Feb 2020</vt:lpstr>
      <vt:lpstr>Jan 2020</vt:lpstr>
      <vt:lpstr>Dec 2019</vt:lpstr>
      <vt:lpstr>Nov 2019</vt:lpstr>
      <vt:lpstr>Oct 2019</vt:lpstr>
      <vt:lpstr>Sep 2019</vt:lpstr>
      <vt:lpstr>Aug 2019</vt:lpstr>
      <vt:lpstr>July 2019</vt:lpstr>
      <vt:lpstr>June 2019</vt:lpstr>
      <vt:lpstr>May 2019</vt:lpstr>
      <vt:lpstr>Apr 2019</vt:lpstr>
      <vt:lpstr>Mar 2019</vt:lpstr>
      <vt:lpstr>Feb 19</vt:lpstr>
      <vt:lpstr>Jan 19</vt:lpstr>
      <vt:lpstr>Dec</vt:lpstr>
      <vt:lpstr>Nov</vt:lpstr>
      <vt:lpstr>Oct</vt:lpstr>
      <vt:lpstr>Sep</vt:lpstr>
      <vt:lpstr>Aug</vt:lpstr>
      <vt:lpstr>Jul</vt:lpstr>
      <vt:lpstr>Jun</vt:lpstr>
      <vt:lpstr>May</vt:lpstr>
      <vt:lpstr>Apr</vt:lpstr>
      <vt:lpstr>Mar</vt:lpstr>
      <vt:lpstr>Feb</vt:lpstr>
      <vt:lpstr>Jan</vt:lpstr>
      <vt:lpstr>Dec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Kim-SkillsCanada</dc:creator>
  <cp:lastModifiedBy>Mona Soleimani</cp:lastModifiedBy>
  <cp:lastPrinted>2018-10-18T17:08:53Z</cp:lastPrinted>
  <dcterms:created xsi:type="dcterms:W3CDTF">2018-04-22T15:32:20Z</dcterms:created>
  <dcterms:modified xsi:type="dcterms:W3CDTF">2020-05-05T22:54:59Z</dcterms:modified>
</cp:coreProperties>
</file>