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a\Dropbox\Skills Canada Financial statements\2020 Financials\"/>
    </mc:Choice>
  </mc:AlternateContent>
  <xr:revisionPtr revIDLastSave="0" documentId="13_ncr:1_{3E385744-968C-45CA-980F-02550FBE00FF}" xr6:coauthVersionLast="45" xr6:coauthVersionMax="45" xr10:uidLastSave="{00000000-0000-0000-0000-000000000000}"/>
  <bookViews>
    <workbookView xWindow="32820" yWindow="270" windowWidth="26520" windowHeight="13950" activeTab="3" xr2:uid="{04A8791A-065E-47EC-A3E2-05C63B105D5E}"/>
  </bookViews>
  <sheets>
    <sheet name="YTD" sheetId="1" r:id="rId1"/>
    <sheet name="Aug P&amp;L" sheetId="2" r:id="rId2"/>
    <sheet name="BS" sheetId="3" r:id="rId3"/>
    <sheet name="AP" sheetId="4" r:id="rId4"/>
  </sheets>
  <definedNames>
    <definedName name="_xlnm.Print_Area" localSheetId="1">'Aug P&amp;L'!$A$1:$S$46</definedName>
    <definedName name="_xlnm.Print_Area" localSheetId="0">YTD!$A$1:$K$46</definedName>
    <definedName name="_xlnm.Print_Titles" localSheetId="0">YTD!$A:$F,YTD!$4:$5</definedName>
    <definedName name="QB_BASIS_4" localSheetId="0" hidden="1">YTD!$K$3</definedName>
    <definedName name="QB_COLUMN_59200" localSheetId="0" hidden="1">YTD!$G$5</definedName>
    <definedName name="QB_COLUMN_63620" localSheetId="0" hidden="1">YTD!$K$5</definedName>
    <definedName name="QB_COLUMN_76210" localSheetId="0" hidden="1">YTD!$I$5</definedName>
    <definedName name="QB_COMPANY_0" localSheetId="0" hidden="1">YTD!$A$1</definedName>
    <definedName name="QB_DATA_0" localSheetId="0" hidden="1">YTD!$8:$8,YTD!$9:$9,YTD!$10:$10,YTD!$11:$11,YTD!$12:$12,YTD!$13:$13,YTD!$16:$16,YTD!$17:$17,YTD!$19:$19,YTD!$21:$21,YTD!$25:$25,YTD!$26:$26,YTD!$27:$27,YTD!$28:$28,YTD!$29:$29,YTD!$30:$30</definedName>
    <definedName name="QB_DATA_1" localSheetId="0" hidden="1">YTD!$31:$31,YTD!$32:$32,YTD!$33:$33,YTD!$34:$34,YTD!$35:$35,YTD!$36:$36,YTD!$37:$37,YTD!$38:$38,YTD!$39:$39,YTD!$40:$40,YTD!$41:$41,YTD!$42:$42,YTD!$43:$43</definedName>
    <definedName name="QB_DATE_1" localSheetId="0" hidden="1">YTD!$K$2</definedName>
    <definedName name="QB_FORMULA_0" localSheetId="0" hidden="1">YTD!$K$8,YTD!$K$9,YTD!$K$10,YTD!$K$11,YTD!$K$12,YTD!$K$13,YTD!$G$14,YTD!$I$14,YTD!$K$14,YTD!$K$16,YTD!$K$17,YTD!$K$19,YTD!$G$20,YTD!$I$20,YTD!$K$20,YTD!$K$21</definedName>
    <definedName name="QB_FORMULA_1" localSheetId="0" hidden="1">YTD!$G$22,YTD!$I$22,YTD!$K$22,YTD!$G$23,YTD!$I$23,YTD!$K$23,YTD!$K$25,YTD!$K$26,YTD!$K$27,YTD!$K$28,YTD!$K$29,YTD!$K$30,YTD!$K$31,YTD!$K$32,YTD!$K$33,YTD!$K$34</definedName>
    <definedName name="QB_FORMULA_2" localSheetId="0" hidden="1">YTD!$K$35,YTD!$K$36,YTD!$K$38,YTD!$K$39,YTD!$K$40,YTD!$K$41,YTD!$K$42,YTD!$K$43,YTD!$G$44,YTD!$I$44,YTD!$K$44,YTD!$G$45,YTD!$I$45,YTD!$K$45,YTD!$G$46,YTD!$I$46</definedName>
    <definedName name="QB_FORMULA_3" localSheetId="0" hidden="1">YTD!$K$46</definedName>
    <definedName name="QB_ROW_106240" localSheetId="0" hidden="1">YTD!$E$10</definedName>
    <definedName name="QB_ROW_108240" localSheetId="0" hidden="1">YTD!$E$11</definedName>
    <definedName name="QB_ROW_112240" localSheetId="0" hidden="1">YTD!$E$12</definedName>
    <definedName name="QB_ROW_122240" localSheetId="0" hidden="1">YTD!$E$38</definedName>
    <definedName name="QB_ROW_123240" localSheetId="0" hidden="1">YTD!$E$43</definedName>
    <definedName name="QB_ROW_124240" localSheetId="0" hidden="1">YTD!$E$41</definedName>
    <definedName name="QB_ROW_127240" localSheetId="0" hidden="1">YTD!$E$36</definedName>
    <definedName name="QB_ROW_132240" localSheetId="0" hidden="1">YTD!$E$25</definedName>
    <definedName name="QB_ROW_135240" localSheetId="0" hidden="1">YTD!$E$26</definedName>
    <definedName name="QB_ROW_136240" localSheetId="0" hidden="1">YTD!$E$29</definedName>
    <definedName name="QB_ROW_157040" localSheetId="0" hidden="1">YTD!$E$18</definedName>
    <definedName name="QB_ROW_157340" localSheetId="0" hidden="1">YTD!$E$20</definedName>
    <definedName name="QB_ROW_163240" localSheetId="0" hidden="1">YTD!$E$21</definedName>
    <definedName name="QB_ROW_170240" localSheetId="0" hidden="1">YTD!$E$27</definedName>
    <definedName name="QB_ROW_18301" localSheetId="0" hidden="1">YTD!$A$46</definedName>
    <definedName name="QB_ROW_19011" localSheetId="0" hidden="1">YTD!$B$6</definedName>
    <definedName name="QB_ROW_19311" localSheetId="0" hidden="1">YTD!$B$45</definedName>
    <definedName name="QB_ROW_20031" localSheetId="0" hidden="1">YTD!$D$7</definedName>
    <definedName name="QB_ROW_20331" localSheetId="0" hidden="1">YTD!$D$14</definedName>
    <definedName name="QB_ROW_21031" localSheetId="0" hidden="1">YTD!$D$24</definedName>
    <definedName name="QB_ROW_21331" localSheetId="0" hidden="1">YTD!$D$44</definedName>
    <definedName name="QB_ROW_25240" localSheetId="0" hidden="1">YTD!$E$34</definedName>
    <definedName name="QB_ROW_266240" localSheetId="0" hidden="1">YTD!$E$28</definedName>
    <definedName name="QB_ROW_267240" localSheetId="0" hidden="1">YTD!$E$30</definedName>
    <definedName name="QB_ROW_268240" localSheetId="0" hidden="1">YTD!$E$42</definedName>
    <definedName name="QB_ROW_273240" localSheetId="0" hidden="1">YTD!$E$40</definedName>
    <definedName name="QB_ROW_279240" localSheetId="0" hidden="1">YTD!$E$37</definedName>
    <definedName name="QB_ROW_293240" localSheetId="0" hidden="1">YTD!$E$39</definedName>
    <definedName name="QB_ROW_299240" localSheetId="0" hidden="1">YTD!$E$16</definedName>
    <definedName name="QB_ROW_301240" localSheetId="0" hidden="1">YTD!$E$17</definedName>
    <definedName name="QB_ROW_314240" localSheetId="0" hidden="1">YTD!$E$9</definedName>
    <definedName name="QB_ROW_316250" localSheetId="0" hidden="1">YTD!$F$19</definedName>
    <definedName name="QB_ROW_320240" localSheetId="0" hidden="1">YTD!$E$8</definedName>
    <definedName name="QB_ROW_59240" localSheetId="0" hidden="1">YTD!$E$32</definedName>
    <definedName name="QB_ROW_60240" localSheetId="0" hidden="1">YTD!$E$33</definedName>
    <definedName name="QB_ROW_61240" localSheetId="0" hidden="1">YTD!$E$31</definedName>
    <definedName name="QB_ROW_62240" localSheetId="0" hidden="1">YTD!$E$35</definedName>
    <definedName name="QB_ROW_73240" localSheetId="0" hidden="1">YTD!$E$13</definedName>
    <definedName name="QB_ROW_86321" localSheetId="0" hidden="1">YTD!$C$23</definedName>
    <definedName name="QB_ROW_87031" localSheetId="0" hidden="1">YTD!$D$15</definedName>
    <definedName name="QB_ROW_87331" localSheetId="0" hidden="1">YTD!$D$22</definedName>
    <definedName name="QB_SUBTITLE_3" localSheetId="0" hidden="1">YTD!$A$3</definedName>
    <definedName name="QB_TIME_5" localSheetId="0" hidden="1">YTD!$K$1</definedName>
    <definedName name="QB_TITLE_2" localSheetId="0" hidden="1">YTD!$A$2</definedName>
    <definedName name="QBCANSUPPORTUPDATE" localSheetId="0">TRUE</definedName>
    <definedName name="QBCOMPANYFILENAME" localSheetId="0">"C:\Users\Public\Documents\Intuit\QuickBooks\Company Files\Skills Canada, BC YE 2020.qbw"</definedName>
    <definedName name="QBENDDATE" localSheetId="0">20200831</definedName>
    <definedName name="QBHEADERSONSCREEN" localSheetId="0">TRUE</definedName>
    <definedName name="QBMETADATASIZE" localSheetId="0">5921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"59a6c43d7db64ef6903534fae1175bcc"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4" l="1"/>
  <c r="M6" i="4"/>
  <c r="M7" i="4"/>
  <c r="M8" i="4"/>
  <c r="M9" i="4"/>
  <c r="M10" i="4"/>
  <c r="M11" i="4"/>
  <c r="M12" i="4"/>
  <c r="M13" i="4"/>
  <c r="M14" i="4"/>
  <c r="M15" i="4"/>
  <c r="M16" i="4"/>
  <c r="C17" i="4"/>
  <c r="E17" i="4"/>
  <c r="M17" i="4" s="1"/>
  <c r="G17" i="4"/>
  <c r="I17" i="4"/>
  <c r="K17" i="4"/>
  <c r="F11" i="3"/>
  <c r="F19" i="3" s="1"/>
  <c r="F26" i="3" s="1"/>
  <c r="F15" i="3"/>
  <c r="F18" i="3"/>
  <c r="F25" i="3"/>
  <c r="F32" i="3"/>
  <c r="F36" i="3"/>
  <c r="F40" i="3"/>
  <c r="F41" i="3"/>
  <c r="F42" i="3" s="1"/>
  <c r="F49" i="3" s="1"/>
  <c r="F48" i="3"/>
  <c r="S44" i="2"/>
  <c r="O44" i="2"/>
  <c r="M44" i="2"/>
  <c r="Q44" i="2" s="1"/>
  <c r="I44" i="2"/>
  <c r="G44" i="2"/>
  <c r="K44" i="2" s="1"/>
  <c r="Q43" i="2"/>
  <c r="K43" i="2"/>
  <c r="Q42" i="2"/>
  <c r="K42" i="2"/>
  <c r="Q41" i="2"/>
  <c r="K41" i="2"/>
  <c r="Q40" i="2"/>
  <c r="K40" i="2"/>
  <c r="Q39" i="2"/>
  <c r="K39" i="2"/>
  <c r="Q38" i="2"/>
  <c r="K38" i="2"/>
  <c r="Q36" i="2"/>
  <c r="K36" i="2"/>
  <c r="Q35" i="2"/>
  <c r="K35" i="2"/>
  <c r="Q34" i="2"/>
  <c r="K34" i="2"/>
  <c r="Q33" i="2"/>
  <c r="K33" i="2"/>
  <c r="Q32" i="2"/>
  <c r="K32" i="2"/>
  <c r="Q31" i="2"/>
  <c r="K31" i="2"/>
  <c r="Q30" i="2"/>
  <c r="K30" i="2"/>
  <c r="Q29" i="2"/>
  <c r="K29" i="2"/>
  <c r="Q28" i="2"/>
  <c r="K28" i="2"/>
  <c r="Q27" i="2"/>
  <c r="K27" i="2"/>
  <c r="Q26" i="2"/>
  <c r="K26" i="2"/>
  <c r="Q25" i="2"/>
  <c r="K25" i="2"/>
  <c r="G22" i="2"/>
  <c r="Q21" i="2"/>
  <c r="K21" i="2"/>
  <c r="S20" i="2"/>
  <c r="S22" i="2" s="1"/>
  <c r="O20" i="2"/>
  <c r="O22" i="2" s="1"/>
  <c r="M20" i="2"/>
  <c r="Q20" i="2" s="1"/>
  <c r="I20" i="2"/>
  <c r="I22" i="2" s="1"/>
  <c r="I23" i="2" s="1"/>
  <c r="I45" i="2" s="1"/>
  <c r="I46" i="2" s="1"/>
  <c r="G20" i="2"/>
  <c r="K20" i="2" s="1"/>
  <c r="Q19" i="2"/>
  <c r="K19" i="2"/>
  <c r="Q17" i="2"/>
  <c r="K17" i="2"/>
  <c r="Q16" i="2"/>
  <c r="K16" i="2"/>
  <c r="S14" i="2"/>
  <c r="S23" i="2" s="1"/>
  <c r="S45" i="2" s="1"/>
  <c r="S46" i="2" s="1"/>
  <c r="O14" i="2"/>
  <c r="O23" i="2" s="1"/>
  <c r="O45" i="2" s="1"/>
  <c r="O46" i="2" s="1"/>
  <c r="M14" i="2"/>
  <c r="I14" i="2"/>
  <c r="G14" i="2"/>
  <c r="K14" i="2" s="1"/>
  <c r="Q13" i="2"/>
  <c r="K13" i="2"/>
  <c r="Q12" i="2"/>
  <c r="K12" i="2"/>
  <c r="Q11" i="2"/>
  <c r="K11" i="2"/>
  <c r="Q10" i="2"/>
  <c r="K10" i="2"/>
  <c r="Q9" i="2"/>
  <c r="K9" i="2"/>
  <c r="Q8" i="2"/>
  <c r="K8" i="2"/>
  <c r="K46" i="1"/>
  <c r="I46" i="1"/>
  <c r="G46" i="1"/>
  <c r="K45" i="1"/>
  <c r="I45" i="1"/>
  <c r="G45" i="1"/>
  <c r="K44" i="1"/>
  <c r="I44" i="1"/>
  <c r="G44" i="1"/>
  <c r="K43" i="1"/>
  <c r="K42" i="1"/>
  <c r="K41" i="1"/>
  <c r="K40" i="1"/>
  <c r="K39" i="1"/>
  <c r="K38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I23" i="1"/>
  <c r="G23" i="1"/>
  <c r="K22" i="1"/>
  <c r="I22" i="1"/>
  <c r="G22" i="1"/>
  <c r="K21" i="1"/>
  <c r="K20" i="1"/>
  <c r="I20" i="1"/>
  <c r="G20" i="1"/>
  <c r="K19" i="1"/>
  <c r="K17" i="1"/>
  <c r="K16" i="1"/>
  <c r="K14" i="1"/>
  <c r="I14" i="1"/>
  <c r="G14" i="1"/>
  <c r="K13" i="1"/>
  <c r="K12" i="1"/>
  <c r="K11" i="1"/>
  <c r="K10" i="1"/>
  <c r="K9" i="1"/>
  <c r="K8" i="1"/>
  <c r="K22" i="2" l="1"/>
  <c r="Q14" i="2"/>
  <c r="G23" i="2"/>
  <c r="M22" i="2"/>
  <c r="Q22" i="2" s="1"/>
  <c r="G45" i="2" l="1"/>
  <c r="K23" i="2"/>
  <c r="M23" i="2"/>
  <c r="M45" i="2" l="1"/>
  <c r="Q23" i="2"/>
  <c r="K45" i="2"/>
  <c r="G46" i="2"/>
  <c r="K46" i="2" s="1"/>
  <c r="Q45" i="2" l="1"/>
  <c r="M46" i="2"/>
  <c r="Q46" i="2" s="1"/>
</calcChain>
</file>

<file path=xl/sharedStrings.xml><?xml version="1.0" encoding="utf-8"?>
<sst xmlns="http://schemas.openxmlformats.org/spreadsheetml/2006/main" count="182" uniqueCount="124">
  <si>
    <t>Skills Canada BC</t>
  </si>
  <si>
    <t>Profit &amp; Loss Budget vs. Actual</t>
  </si>
  <si>
    <t>Accrual Basis</t>
  </si>
  <si>
    <t>January through August 2020</t>
  </si>
  <si>
    <t>Jan - Aug 20</t>
  </si>
  <si>
    <t>Budget</t>
  </si>
  <si>
    <t>$ Over Budget</t>
  </si>
  <si>
    <t>Ordinary Income/Expense</t>
  </si>
  <si>
    <t>Income</t>
  </si>
  <si>
    <t>48000 · Wage subsidy</t>
  </si>
  <si>
    <t>42032 · ITA</t>
  </si>
  <si>
    <t>42020 · Skills/Compétences Canada Corp</t>
  </si>
  <si>
    <t>42030 · BC Government (AEST)</t>
  </si>
  <si>
    <t>43000 · Sponsorships</t>
  </si>
  <si>
    <t>47200 · Interest Revenue</t>
  </si>
  <si>
    <t>Total Income</t>
  </si>
  <si>
    <t>Cost of Goods Sold</t>
  </si>
  <si>
    <t>51000 · Regional Competitions</t>
  </si>
  <si>
    <t>52000 · Provincial Competitions</t>
  </si>
  <si>
    <t>53000 · National Competitions</t>
  </si>
  <si>
    <t>53010 · Nationals 2020</t>
  </si>
  <si>
    <t>Total 53000 · National Competitions</t>
  </si>
  <si>
    <t>55000 · InSPIRE Program</t>
  </si>
  <si>
    <t>Total COGS</t>
  </si>
  <si>
    <t>Gross Profit</t>
  </si>
  <si>
    <t>Expense</t>
  </si>
  <si>
    <t>61100 · AGM &amp; Board Expenses</t>
  </si>
  <si>
    <t>61200 · Communications &amp; Marketing</t>
  </si>
  <si>
    <t>61400 · Insurance</t>
  </si>
  <si>
    <t>61500 · Interest &amp; Bank Charges</t>
  </si>
  <si>
    <t>61600 · IT, Website &amp; Administration</t>
  </si>
  <si>
    <t>61700 · Memberships &amp; Licences</t>
  </si>
  <si>
    <t>61800 · Office Supplies &amp; Equipment</t>
  </si>
  <si>
    <t>61900 · Postage, Shipping &amp; Delivery</t>
  </si>
  <si>
    <t>62000 · Printing and Copying</t>
  </si>
  <si>
    <t>62100 · Professional Fees</t>
  </si>
  <si>
    <t>62200 · Telecommunications</t>
  </si>
  <si>
    <t>62400 · Travel and Meetings</t>
  </si>
  <si>
    <t>65000 · Amortization</t>
  </si>
  <si>
    <t>66000 · Staff Salaries</t>
  </si>
  <si>
    <t>66100 · Vacation</t>
  </si>
  <si>
    <t>66200 · MERCs</t>
  </si>
  <si>
    <t>66300 · Employee Benefits</t>
  </si>
  <si>
    <t>66400 · Staff Training &amp; Development</t>
  </si>
  <si>
    <t>66500 · Payroll Administration Fees</t>
  </si>
  <si>
    <t>Total Expense</t>
  </si>
  <si>
    <t>Net Ordinary Income</t>
  </si>
  <si>
    <t>Net Income</t>
  </si>
  <si>
    <t>Profit &amp; Loss Budget Performance</t>
  </si>
  <si>
    <t>August 2020</t>
  </si>
  <si>
    <t>Aug 20</t>
  </si>
  <si>
    <t>YTD Budget</t>
  </si>
  <si>
    <t>Annual Budget</t>
  </si>
  <si>
    <t>TOTAL LIABILITIES &amp; EQUITY</t>
  </si>
  <si>
    <t>Total Equity</t>
  </si>
  <si>
    <t>32100 · RE Invested in Capital Assets</t>
  </si>
  <si>
    <t>32000 · Retained Earnings</t>
  </si>
  <si>
    <t>30600 · Contingency Fund</t>
  </si>
  <si>
    <t>Equity</t>
  </si>
  <si>
    <t>Total Liabilities</t>
  </si>
  <si>
    <t>Total Current Liabilities</t>
  </si>
  <si>
    <t>Total Other Current Liabilities</t>
  </si>
  <si>
    <t>25500 · GST/HST Payable</t>
  </si>
  <si>
    <t>24150 · Accrued Vacation Pay</t>
  </si>
  <si>
    <t>Other Current Liabilities</t>
  </si>
  <si>
    <t>Total Credit Cards</t>
  </si>
  <si>
    <t>21045 · Collabria Visa - Elaine 0224</t>
  </si>
  <si>
    <t>21065 · MBNA MC</t>
  </si>
  <si>
    <t>Credit Cards</t>
  </si>
  <si>
    <t>Total Accounts Payable</t>
  </si>
  <si>
    <t>20000 · Accounts Payable</t>
  </si>
  <si>
    <t>Accounts Payable</t>
  </si>
  <si>
    <t>Current Liabilities</t>
  </si>
  <si>
    <t>Liabilities</t>
  </si>
  <si>
    <t>LIABILITIES &amp; EQUITY</t>
  </si>
  <si>
    <t>TOTAL ASSETS</t>
  </si>
  <si>
    <t>Total Fixed Assets</t>
  </si>
  <si>
    <t>15601 · Accum Depr -Computer Eqpt</t>
  </si>
  <si>
    <t>15600 · Computer Eqpt</t>
  </si>
  <si>
    <t>15001 · Accum Depr - Furn and Equip</t>
  </si>
  <si>
    <t>15000 · Furniture and Equipment</t>
  </si>
  <si>
    <t>Fixed Assets</t>
  </si>
  <si>
    <t>Total Current Assets</t>
  </si>
  <si>
    <t>Total Other Current Assets</t>
  </si>
  <si>
    <t>13000 · Prepaid Expenses</t>
  </si>
  <si>
    <t>Other Current Assets</t>
  </si>
  <si>
    <t>Total Accounts Receivable</t>
  </si>
  <si>
    <t>11500 · GST Rebate Receivable</t>
  </si>
  <si>
    <t>11400 · Grants Receivable</t>
  </si>
  <si>
    <t>Accounts Receivable</t>
  </si>
  <si>
    <t>Total Chequing/Savings</t>
  </si>
  <si>
    <t>10630 · Shares - Credit Union</t>
  </si>
  <si>
    <t>10600 · Chequing Com Savings Cred</t>
  </si>
  <si>
    <t>10250 · Paypal Account</t>
  </si>
  <si>
    <t>Chequing/Savings</t>
  </si>
  <si>
    <t>Current Assets</t>
  </si>
  <si>
    <t>ASSETS</t>
  </si>
  <si>
    <t>Aug 31, 20</t>
  </si>
  <si>
    <t>As of August 31, 2020</t>
  </si>
  <si>
    <t>Balance Sheet</t>
  </si>
  <si>
    <t>TOTAL</t>
  </si>
  <si>
    <t>Susan Powelson Enterprises</t>
  </si>
  <si>
    <t>Receiver General</t>
  </si>
  <si>
    <t>Primus</t>
  </si>
  <si>
    <t>PR - Michelle Skelly</t>
  </si>
  <si>
    <t>PR - John R Van Despyker</t>
  </si>
  <si>
    <t>PR - Jamie Maxwell</t>
  </si>
  <si>
    <t>PR - Elaine M Allan</t>
  </si>
  <si>
    <t>Michelle Skelly - Expenses</t>
  </si>
  <si>
    <t>KMS Tools</t>
  </si>
  <si>
    <t>Jamie Maxwell - Expenses</t>
  </si>
  <si>
    <t>Genwil Business Solutions, LLC</t>
  </si>
  <si>
    <t>Ceridian</t>
  </si>
  <si>
    <t>&gt; 90</t>
  </si>
  <si>
    <t>61 - 90</t>
  </si>
  <si>
    <t>31 - 60</t>
  </si>
  <si>
    <t>1 - 30</t>
  </si>
  <si>
    <t>Current</t>
  </si>
  <si>
    <t/>
  </si>
  <si>
    <t>A/P Aging Summary</t>
  </si>
  <si>
    <t>Aug 31st payroll</t>
  </si>
  <si>
    <t>Wage subsidy</t>
  </si>
  <si>
    <t>Per schedule</t>
  </si>
  <si>
    <t>AP listing 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</si>
</sst>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164" fontId="6" fillId="0" borderId="0" xfId="0" applyNumberFormat="1" applyFont="1"/>
    <xf numFmtId="49" fontId="6" fillId="0" borderId="0" xfId="0" applyNumberFormat="1" applyFont="1"/>
    <xf numFmtId="164" fontId="6" fillId="0" borderId="3" xfId="0" applyNumberFormat="1" applyFont="1" applyBorder="1"/>
    <xf numFmtId="164" fontId="6" fillId="0" borderId="4" xfId="0" applyNumberFormat="1" applyFont="1" applyBorder="1"/>
    <xf numFmtId="164" fontId="6" fillId="0" borderId="5" xfId="0" applyNumberFormat="1" applyFont="1" applyBorder="1"/>
    <xf numFmtId="164" fontId="2" fillId="0" borderId="6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43" fontId="0" fillId="0" borderId="0" xfId="1" applyFont="1"/>
    <xf numFmtId="43" fontId="2" fillId="0" borderId="0" xfId="1" applyFont="1" applyAlignment="1">
      <alignment horizontal="right"/>
    </xf>
    <xf numFmtId="43" fontId="0" fillId="0" borderId="0" xfId="1" applyFont="1" applyBorder="1" applyAlignment="1">
      <alignment horizontal="centerContinuous"/>
    </xf>
    <xf numFmtId="43" fontId="0" fillId="0" borderId="1" xfId="1" applyFont="1" applyBorder="1" applyAlignment="1">
      <alignment horizontal="centerContinuous"/>
    </xf>
    <xf numFmtId="43" fontId="2" fillId="0" borderId="2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6" fillId="0" borderId="0" xfId="1" applyFont="1"/>
    <xf numFmtId="43" fontId="6" fillId="0" borderId="3" xfId="1" applyFont="1" applyBorder="1"/>
    <xf numFmtId="43" fontId="6" fillId="0" borderId="0" xfId="1" applyFont="1" applyBorder="1"/>
    <xf numFmtId="43" fontId="6" fillId="0" borderId="4" xfId="1" applyFont="1" applyBorder="1"/>
    <xf numFmtId="43" fontId="6" fillId="0" borderId="5" xfId="1" applyFont="1" applyBorder="1"/>
    <xf numFmtId="43" fontId="2" fillId="0" borderId="6" xfId="1" applyFont="1" applyBorder="1"/>
    <xf numFmtId="43" fontId="2" fillId="0" borderId="0" xfId="1" applyFont="1"/>
    <xf numFmtId="43" fontId="0" fillId="0" borderId="0" xfId="1" applyFont="1" applyAlignment="1">
      <alignment horizontal="centerContinuous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3" fontId="2" fillId="0" borderId="1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BB0DB7D-7895-4FC7-A999-281C828DF6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2C33E23-81C2-4DEF-A772-8E1E20FBEC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3" name="TextBox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E93433F7-7632-45E8-A96D-7ED48D0043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3074" name="TextBox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8C81BC5C-22BD-4B26-8F97-D66FB7BEF3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7" name="TextBox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FF670A25-960F-47C4-9220-D51692C50E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4098" name="TextBox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2528F946-3FC9-4435-B2BA-431605DFBF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0FA76-5345-4316-BAE5-0579F4068183}">
  <sheetPr codeName="Sheet1"/>
  <dimension ref="A1:K47"/>
  <sheetViews>
    <sheetView workbookViewId="0">
      <pane xSplit="6" ySplit="5" topLeftCell="G26" activePane="bottomRight" state="frozenSplit"/>
      <selection pane="topRight" activeCell="G1" sqref="G1"/>
      <selection pane="bottomLeft" activeCell="A6" sqref="A6"/>
      <selection pane="bottomRight" activeCell="L29" sqref="L29"/>
    </sheetView>
  </sheetViews>
  <sheetFormatPr defaultRowHeight="15" x14ac:dyDescent="0.25"/>
  <cols>
    <col min="1" max="5" width="3" style="15" customWidth="1"/>
    <col min="6" max="6" width="31.5703125" style="15" customWidth="1"/>
    <col min="7" max="7" width="10.5703125" style="16" bestFit="1" customWidth="1"/>
    <col min="8" max="8" width="1.42578125" style="16" customWidth="1"/>
    <col min="9" max="9" width="9.85546875" style="16" bestFit="1" customWidth="1"/>
    <col min="10" max="10" width="1.140625" style="16" customWidth="1"/>
    <col min="11" max="11" width="12.140625" style="16" bestFit="1" customWidth="1"/>
  </cols>
  <sheetData>
    <row r="1" spans="1:11" ht="15.75" x14ac:dyDescent="0.25">
      <c r="A1" s="2" t="s">
        <v>0</v>
      </c>
      <c r="B1" s="1"/>
      <c r="C1" s="1"/>
      <c r="D1" s="1"/>
      <c r="E1" s="1"/>
      <c r="F1" s="1"/>
      <c r="K1" s="17"/>
    </row>
    <row r="2" spans="1:11" ht="18" x14ac:dyDescent="0.25">
      <c r="A2" s="3" t="s">
        <v>1</v>
      </c>
      <c r="B2" s="1"/>
      <c r="C2" s="1"/>
      <c r="D2" s="1"/>
      <c r="E2" s="1"/>
      <c r="F2" s="1"/>
      <c r="K2" s="17"/>
    </row>
    <row r="3" spans="1:11" x14ac:dyDescent="0.25">
      <c r="A3" s="4" t="s">
        <v>3</v>
      </c>
      <c r="B3" s="1"/>
      <c r="C3" s="1"/>
      <c r="D3" s="1"/>
      <c r="E3" s="1"/>
      <c r="F3" s="1"/>
      <c r="K3" s="17" t="s">
        <v>2</v>
      </c>
    </row>
    <row r="4" spans="1:11" ht="15.75" thickBot="1" x14ac:dyDescent="0.3">
      <c r="A4" s="1"/>
      <c r="B4" s="1"/>
      <c r="C4" s="1"/>
      <c r="D4" s="1"/>
      <c r="E4" s="1"/>
      <c r="F4" s="1"/>
      <c r="G4" s="18"/>
      <c r="H4" s="19"/>
      <c r="I4" s="18"/>
      <c r="J4" s="19"/>
      <c r="K4" s="18"/>
    </row>
    <row r="5" spans="1:11" s="14" customFormat="1" ht="16.5" thickTop="1" thickBot="1" x14ac:dyDescent="0.3">
      <c r="A5" s="13"/>
      <c r="B5" s="13"/>
      <c r="C5" s="13"/>
      <c r="D5" s="13"/>
      <c r="E5" s="13"/>
      <c r="F5" s="13"/>
      <c r="G5" s="20" t="s">
        <v>4</v>
      </c>
      <c r="H5" s="21"/>
      <c r="I5" s="20" t="s">
        <v>5</v>
      </c>
      <c r="J5" s="21"/>
      <c r="K5" s="20" t="s">
        <v>6</v>
      </c>
    </row>
    <row r="6" spans="1:11" ht="15.75" thickTop="1" x14ac:dyDescent="0.25">
      <c r="A6" s="1"/>
      <c r="B6" s="1" t="s">
        <v>7</v>
      </c>
      <c r="C6" s="1"/>
      <c r="D6" s="1"/>
      <c r="E6" s="1"/>
      <c r="F6" s="1"/>
      <c r="G6" s="22"/>
      <c r="H6" s="22"/>
      <c r="I6" s="22"/>
      <c r="J6" s="22"/>
      <c r="K6" s="22"/>
    </row>
    <row r="7" spans="1:11" x14ac:dyDescent="0.25">
      <c r="A7" s="1"/>
      <c r="B7" s="1"/>
      <c r="C7" s="1"/>
      <c r="D7" s="1" t="s">
        <v>8</v>
      </c>
      <c r="E7" s="1"/>
      <c r="F7" s="1"/>
      <c r="G7" s="22"/>
      <c r="H7" s="22"/>
      <c r="I7" s="22"/>
      <c r="J7" s="22"/>
      <c r="K7" s="22"/>
    </row>
    <row r="8" spans="1:11" x14ac:dyDescent="0.25">
      <c r="A8" s="1"/>
      <c r="B8" s="1"/>
      <c r="C8" s="1"/>
      <c r="D8" s="1"/>
      <c r="E8" s="1" t="s">
        <v>9</v>
      </c>
      <c r="F8" s="1"/>
      <c r="G8" s="22">
        <v>44589.51</v>
      </c>
      <c r="H8" s="22"/>
      <c r="I8" s="22">
        <v>0</v>
      </c>
      <c r="J8" s="22"/>
      <c r="K8" s="22">
        <f>ROUND((G8-I8),5)</f>
        <v>44589.51</v>
      </c>
    </row>
    <row r="9" spans="1:11" x14ac:dyDescent="0.25">
      <c r="A9" s="1"/>
      <c r="B9" s="1"/>
      <c r="C9" s="1"/>
      <c r="D9" s="1"/>
      <c r="E9" s="1" t="s">
        <v>10</v>
      </c>
      <c r="F9" s="1"/>
      <c r="G9" s="22">
        <v>150000</v>
      </c>
      <c r="H9" s="22"/>
      <c r="I9" s="22">
        <v>150000</v>
      </c>
      <c r="J9" s="22"/>
      <c r="K9" s="22">
        <f>ROUND((G9-I9),5)</f>
        <v>0</v>
      </c>
    </row>
    <row r="10" spans="1:11" x14ac:dyDescent="0.25">
      <c r="A10" s="1"/>
      <c r="B10" s="1"/>
      <c r="C10" s="1"/>
      <c r="D10" s="1"/>
      <c r="E10" s="1" t="s">
        <v>11</v>
      </c>
      <c r="F10" s="1"/>
      <c r="G10" s="22">
        <v>128172.01</v>
      </c>
      <c r="H10" s="22"/>
      <c r="I10" s="22">
        <v>113700</v>
      </c>
      <c r="J10" s="22"/>
      <c r="K10" s="22">
        <f>ROUND((G10-I10),5)</f>
        <v>14472.01</v>
      </c>
    </row>
    <row r="11" spans="1:11" x14ac:dyDescent="0.25">
      <c r="A11" s="1"/>
      <c r="B11" s="1"/>
      <c r="C11" s="1"/>
      <c r="D11" s="1"/>
      <c r="E11" s="1" t="s">
        <v>12</v>
      </c>
      <c r="F11" s="1"/>
      <c r="G11" s="22">
        <v>250000</v>
      </c>
      <c r="H11" s="22"/>
      <c r="I11" s="22">
        <v>250000</v>
      </c>
      <c r="J11" s="22"/>
      <c r="K11" s="22">
        <f>ROUND((G11-I11),5)</f>
        <v>0</v>
      </c>
    </row>
    <row r="12" spans="1:11" x14ac:dyDescent="0.25">
      <c r="A12" s="1"/>
      <c r="B12" s="1"/>
      <c r="C12" s="1"/>
      <c r="D12" s="1"/>
      <c r="E12" s="1" t="s">
        <v>13</v>
      </c>
      <c r="F12" s="1"/>
      <c r="G12" s="22">
        <v>77000</v>
      </c>
      <c r="H12" s="22"/>
      <c r="I12" s="22">
        <v>80000</v>
      </c>
      <c r="J12" s="22"/>
      <c r="K12" s="22">
        <f>ROUND((G12-I12),5)</f>
        <v>-3000</v>
      </c>
    </row>
    <row r="13" spans="1:11" ht="15.75" thickBot="1" x14ac:dyDescent="0.3">
      <c r="A13" s="1"/>
      <c r="B13" s="1"/>
      <c r="C13" s="1"/>
      <c r="D13" s="1"/>
      <c r="E13" s="1" t="s">
        <v>14</v>
      </c>
      <c r="F13" s="1"/>
      <c r="G13" s="23">
        <v>238.7</v>
      </c>
      <c r="H13" s="22"/>
      <c r="I13" s="23">
        <v>720</v>
      </c>
      <c r="J13" s="22"/>
      <c r="K13" s="23">
        <f>ROUND((G13-I13),5)</f>
        <v>-481.3</v>
      </c>
    </row>
    <row r="14" spans="1:11" x14ac:dyDescent="0.25">
      <c r="A14" s="1"/>
      <c r="B14" s="1"/>
      <c r="C14" s="1"/>
      <c r="D14" s="1" t="s">
        <v>15</v>
      </c>
      <c r="E14" s="1"/>
      <c r="F14" s="1"/>
      <c r="G14" s="22">
        <f>ROUND(SUM(G7:G13),5)</f>
        <v>650000.22</v>
      </c>
      <c r="H14" s="22"/>
      <c r="I14" s="22">
        <f>ROUND(SUM(I7:I13),5)</f>
        <v>594420</v>
      </c>
      <c r="J14" s="22"/>
      <c r="K14" s="22">
        <f>ROUND((G14-I14),5)</f>
        <v>55580.22</v>
      </c>
    </row>
    <row r="15" spans="1:11" x14ac:dyDescent="0.25">
      <c r="A15" s="1"/>
      <c r="B15" s="1"/>
      <c r="C15" s="1"/>
      <c r="D15" s="1" t="s">
        <v>16</v>
      </c>
      <c r="E15" s="1"/>
      <c r="F15" s="1"/>
      <c r="G15" s="22"/>
      <c r="H15" s="22"/>
      <c r="I15" s="22"/>
      <c r="J15" s="22"/>
      <c r="K15" s="22"/>
    </row>
    <row r="16" spans="1:11" x14ac:dyDescent="0.25">
      <c r="A16" s="1"/>
      <c r="B16" s="1"/>
      <c r="C16" s="1"/>
      <c r="D16" s="1"/>
      <c r="E16" s="1" t="s">
        <v>17</v>
      </c>
      <c r="F16" s="1"/>
      <c r="G16" s="22">
        <v>126498.65</v>
      </c>
      <c r="H16" s="22"/>
      <c r="I16" s="22">
        <v>101700</v>
      </c>
      <c r="J16" s="22"/>
      <c r="K16" s="22">
        <f>ROUND((G16-I16),5)</f>
        <v>24798.65</v>
      </c>
    </row>
    <row r="17" spans="1:11" x14ac:dyDescent="0.25">
      <c r="A17" s="1"/>
      <c r="B17" s="1"/>
      <c r="C17" s="1"/>
      <c r="D17" s="1"/>
      <c r="E17" s="1" t="s">
        <v>18</v>
      </c>
      <c r="F17" s="1"/>
      <c r="G17" s="22">
        <v>13557.48</v>
      </c>
      <c r="H17" s="22"/>
      <c r="I17" s="22">
        <v>20000</v>
      </c>
      <c r="J17" s="22"/>
      <c r="K17" s="22">
        <f>ROUND((G17-I17),5)</f>
        <v>-6442.52</v>
      </c>
    </row>
    <row r="18" spans="1:11" x14ac:dyDescent="0.25">
      <c r="A18" s="1"/>
      <c r="B18" s="1"/>
      <c r="C18" s="1"/>
      <c r="D18" s="1"/>
      <c r="E18" s="1" t="s">
        <v>19</v>
      </c>
      <c r="F18" s="1"/>
      <c r="G18" s="22"/>
      <c r="H18" s="22"/>
      <c r="I18" s="22"/>
      <c r="J18" s="22"/>
      <c r="K18" s="22"/>
    </row>
    <row r="19" spans="1:11" ht="15.75" thickBot="1" x14ac:dyDescent="0.3">
      <c r="A19" s="1"/>
      <c r="B19" s="1"/>
      <c r="C19" s="1"/>
      <c r="D19" s="1"/>
      <c r="E19" s="1"/>
      <c r="F19" s="1" t="s">
        <v>20</v>
      </c>
      <c r="G19" s="23">
        <v>53.16</v>
      </c>
      <c r="H19" s="22"/>
      <c r="I19" s="23">
        <v>1000</v>
      </c>
      <c r="J19" s="22"/>
      <c r="K19" s="23">
        <f>ROUND((G19-I19),5)</f>
        <v>-946.84</v>
      </c>
    </row>
    <row r="20" spans="1:11" x14ac:dyDescent="0.25">
      <c r="A20" s="1"/>
      <c r="B20" s="1"/>
      <c r="C20" s="1"/>
      <c r="D20" s="1"/>
      <c r="E20" s="1" t="s">
        <v>21</v>
      </c>
      <c r="F20" s="1"/>
      <c r="G20" s="22">
        <f>ROUND(SUM(G18:G19),5)</f>
        <v>53.16</v>
      </c>
      <c r="H20" s="22"/>
      <c r="I20" s="22">
        <f>ROUND(SUM(I18:I19),5)</f>
        <v>1000</v>
      </c>
      <c r="J20" s="22"/>
      <c r="K20" s="22">
        <f>ROUND((G20-I20),5)</f>
        <v>-946.84</v>
      </c>
    </row>
    <row r="21" spans="1:11" ht="15.75" thickBot="1" x14ac:dyDescent="0.3">
      <c r="A21" s="1"/>
      <c r="B21" s="1"/>
      <c r="C21" s="1"/>
      <c r="D21" s="1"/>
      <c r="E21" s="1" t="s">
        <v>22</v>
      </c>
      <c r="F21" s="1"/>
      <c r="G21" s="24">
        <v>25349.48</v>
      </c>
      <c r="H21" s="22"/>
      <c r="I21" s="24">
        <v>30000</v>
      </c>
      <c r="J21" s="22"/>
      <c r="K21" s="24">
        <f>ROUND((G21-I21),5)</f>
        <v>-4650.5200000000004</v>
      </c>
    </row>
    <row r="22" spans="1:11" ht="15.75" thickBot="1" x14ac:dyDescent="0.3">
      <c r="A22" s="1"/>
      <c r="B22" s="1"/>
      <c r="C22" s="1"/>
      <c r="D22" s="1" t="s">
        <v>23</v>
      </c>
      <c r="E22" s="1"/>
      <c r="F22" s="1"/>
      <c r="G22" s="25">
        <f>ROUND(SUM(G15:G17)+SUM(G20:G21),5)</f>
        <v>165458.76999999999</v>
      </c>
      <c r="H22" s="22"/>
      <c r="I22" s="25">
        <f>ROUND(SUM(I15:I17)+SUM(I20:I21),5)</f>
        <v>152700</v>
      </c>
      <c r="J22" s="22"/>
      <c r="K22" s="25">
        <f>ROUND((G22-I22),5)</f>
        <v>12758.77</v>
      </c>
    </row>
    <row r="23" spans="1:11" x14ac:dyDescent="0.25">
      <c r="A23" s="1"/>
      <c r="B23" s="1"/>
      <c r="C23" s="1" t="s">
        <v>24</v>
      </c>
      <c r="D23" s="1"/>
      <c r="E23" s="1"/>
      <c r="F23" s="1"/>
      <c r="G23" s="22">
        <f>ROUND(G14-G22,5)</f>
        <v>484541.45</v>
      </c>
      <c r="H23" s="22"/>
      <c r="I23" s="22">
        <f>ROUND(I14-I22,5)</f>
        <v>441720</v>
      </c>
      <c r="J23" s="22"/>
      <c r="K23" s="22">
        <f>ROUND((G23-I23),5)</f>
        <v>42821.45</v>
      </c>
    </row>
    <row r="24" spans="1:11" x14ac:dyDescent="0.25">
      <c r="A24" s="1"/>
      <c r="B24" s="1"/>
      <c r="C24" s="1"/>
      <c r="D24" s="1" t="s">
        <v>25</v>
      </c>
      <c r="E24" s="1"/>
      <c r="F24" s="1"/>
      <c r="G24" s="22"/>
      <c r="H24" s="22"/>
      <c r="I24" s="22"/>
      <c r="J24" s="22"/>
      <c r="K24" s="22"/>
    </row>
    <row r="25" spans="1:11" x14ac:dyDescent="0.25">
      <c r="A25" s="1"/>
      <c r="B25" s="1"/>
      <c r="C25" s="1"/>
      <c r="D25" s="1"/>
      <c r="E25" s="1" t="s">
        <v>26</v>
      </c>
      <c r="F25" s="1"/>
      <c r="G25" s="22">
        <v>1858.65</v>
      </c>
      <c r="H25" s="22"/>
      <c r="I25" s="22">
        <v>3000</v>
      </c>
      <c r="J25" s="22"/>
      <c r="K25" s="22">
        <f>ROUND((G25-I25),5)</f>
        <v>-1141.3499999999999</v>
      </c>
    </row>
    <row r="26" spans="1:11" x14ac:dyDescent="0.25">
      <c r="A26" s="1"/>
      <c r="B26" s="1"/>
      <c r="C26" s="1"/>
      <c r="D26" s="1"/>
      <c r="E26" s="1" t="s">
        <v>27</v>
      </c>
      <c r="F26" s="1"/>
      <c r="G26" s="22">
        <v>1333.3</v>
      </c>
      <c r="H26" s="22"/>
      <c r="I26" s="22">
        <v>6600</v>
      </c>
      <c r="J26" s="22"/>
      <c r="K26" s="22">
        <f>ROUND((G26-I26),5)</f>
        <v>-5266.7</v>
      </c>
    </row>
    <row r="27" spans="1:11" x14ac:dyDescent="0.25">
      <c r="A27" s="1"/>
      <c r="B27" s="1"/>
      <c r="C27" s="1"/>
      <c r="D27" s="1"/>
      <c r="E27" s="1" t="s">
        <v>28</v>
      </c>
      <c r="F27" s="1"/>
      <c r="G27" s="22">
        <v>1856.05</v>
      </c>
      <c r="H27" s="22"/>
      <c r="I27" s="22">
        <v>4000</v>
      </c>
      <c r="J27" s="22"/>
      <c r="K27" s="22">
        <f>ROUND((G27-I27),5)</f>
        <v>-2143.9499999999998</v>
      </c>
    </row>
    <row r="28" spans="1:11" x14ac:dyDescent="0.25">
      <c r="A28" s="1"/>
      <c r="B28" s="1"/>
      <c r="C28" s="1"/>
      <c r="D28" s="1"/>
      <c r="E28" s="1" t="s">
        <v>29</v>
      </c>
      <c r="F28" s="1"/>
      <c r="G28" s="22">
        <v>562.49</v>
      </c>
      <c r="H28" s="22"/>
      <c r="I28" s="22">
        <v>500</v>
      </c>
      <c r="J28" s="22"/>
      <c r="K28" s="22">
        <f>ROUND((G28-I28),5)</f>
        <v>62.49</v>
      </c>
    </row>
    <row r="29" spans="1:11" x14ac:dyDescent="0.25">
      <c r="A29" s="1"/>
      <c r="B29" s="1"/>
      <c r="C29" s="1"/>
      <c r="D29" s="1"/>
      <c r="E29" s="1" t="s">
        <v>30</v>
      </c>
      <c r="F29" s="1"/>
      <c r="G29" s="22">
        <v>20623.650000000001</v>
      </c>
      <c r="H29" s="22"/>
      <c r="I29" s="22">
        <v>10800</v>
      </c>
      <c r="J29" s="22"/>
      <c r="K29" s="22">
        <f>ROUND((G29-I29),5)</f>
        <v>9823.65</v>
      </c>
    </row>
    <row r="30" spans="1:11" x14ac:dyDescent="0.25">
      <c r="A30" s="1"/>
      <c r="B30" s="1"/>
      <c r="C30" s="1"/>
      <c r="D30" s="1"/>
      <c r="E30" s="1" t="s">
        <v>31</v>
      </c>
      <c r="F30" s="1"/>
      <c r="G30" s="22">
        <v>541.25</v>
      </c>
      <c r="H30" s="22"/>
      <c r="I30" s="22">
        <v>700</v>
      </c>
      <c r="J30" s="22"/>
      <c r="K30" s="22">
        <f>ROUND((G30-I30),5)</f>
        <v>-158.75</v>
      </c>
    </row>
    <row r="31" spans="1:11" x14ac:dyDescent="0.25">
      <c r="A31" s="1"/>
      <c r="B31" s="1"/>
      <c r="C31" s="1"/>
      <c r="D31" s="1"/>
      <c r="E31" s="1" t="s">
        <v>32</v>
      </c>
      <c r="F31" s="1"/>
      <c r="G31" s="22">
        <v>2099.2199999999998</v>
      </c>
      <c r="H31" s="22"/>
      <c r="I31" s="22">
        <v>2800</v>
      </c>
      <c r="J31" s="22"/>
      <c r="K31" s="22">
        <f>ROUND((G31-I31),5)</f>
        <v>-700.78</v>
      </c>
    </row>
    <row r="32" spans="1:11" x14ac:dyDescent="0.25">
      <c r="A32" s="1"/>
      <c r="B32" s="1"/>
      <c r="C32" s="1"/>
      <c r="D32" s="1"/>
      <c r="E32" s="1" t="s">
        <v>33</v>
      </c>
      <c r="F32" s="1"/>
      <c r="G32" s="22">
        <v>195.32</v>
      </c>
      <c r="H32" s="22"/>
      <c r="I32" s="22">
        <v>1500</v>
      </c>
      <c r="J32" s="22"/>
      <c r="K32" s="22">
        <f>ROUND((G32-I32),5)</f>
        <v>-1304.68</v>
      </c>
    </row>
    <row r="33" spans="1:11" x14ac:dyDescent="0.25">
      <c r="A33" s="1"/>
      <c r="B33" s="1"/>
      <c r="C33" s="1"/>
      <c r="D33" s="1"/>
      <c r="E33" s="1" t="s">
        <v>34</v>
      </c>
      <c r="F33" s="1"/>
      <c r="G33" s="22">
        <v>759.48</v>
      </c>
      <c r="H33" s="22"/>
      <c r="I33" s="22">
        <v>600</v>
      </c>
      <c r="J33" s="22"/>
      <c r="K33" s="22">
        <f>ROUND((G33-I33),5)</f>
        <v>159.47999999999999</v>
      </c>
    </row>
    <row r="34" spans="1:11" x14ac:dyDescent="0.25">
      <c r="A34" s="1"/>
      <c r="B34" s="1"/>
      <c r="C34" s="1"/>
      <c r="D34" s="1"/>
      <c r="E34" s="1" t="s">
        <v>35</v>
      </c>
      <c r="F34" s="1"/>
      <c r="G34" s="22">
        <v>20203.77</v>
      </c>
      <c r="H34" s="22"/>
      <c r="I34" s="22">
        <v>39500</v>
      </c>
      <c r="J34" s="22"/>
      <c r="K34" s="22">
        <f>ROUND((G34-I34),5)</f>
        <v>-19296.23</v>
      </c>
    </row>
    <row r="35" spans="1:11" x14ac:dyDescent="0.25">
      <c r="A35" s="1"/>
      <c r="B35" s="1"/>
      <c r="C35" s="1"/>
      <c r="D35" s="1"/>
      <c r="E35" s="1" t="s">
        <v>36</v>
      </c>
      <c r="F35" s="1"/>
      <c r="G35" s="22">
        <v>3017.45</v>
      </c>
      <c r="H35" s="22"/>
      <c r="I35" s="22">
        <v>4500</v>
      </c>
      <c r="J35" s="22"/>
      <c r="K35" s="22">
        <f>ROUND((G35-I35),5)</f>
        <v>-1482.55</v>
      </c>
    </row>
    <row r="36" spans="1:11" x14ac:dyDescent="0.25">
      <c r="A36" s="1"/>
      <c r="B36" s="1"/>
      <c r="C36" s="1"/>
      <c r="D36" s="1"/>
      <c r="E36" s="1" t="s">
        <v>37</v>
      </c>
      <c r="F36" s="1"/>
      <c r="G36" s="22">
        <v>2473.3200000000002</v>
      </c>
      <c r="H36" s="22"/>
      <c r="I36" s="22">
        <v>5000</v>
      </c>
      <c r="J36" s="22"/>
      <c r="K36" s="22">
        <f>ROUND((G36-I36),5)</f>
        <v>-2526.6799999999998</v>
      </c>
    </row>
    <row r="37" spans="1:11" x14ac:dyDescent="0.25">
      <c r="A37" s="1"/>
      <c r="B37" s="1"/>
      <c r="C37" s="1"/>
      <c r="D37" s="1"/>
      <c r="E37" s="1" t="s">
        <v>38</v>
      </c>
      <c r="F37" s="1"/>
      <c r="G37" s="22">
        <v>4000.88</v>
      </c>
      <c r="H37" s="22"/>
      <c r="I37" s="22"/>
      <c r="J37" s="22"/>
      <c r="K37" s="22"/>
    </row>
    <row r="38" spans="1:11" x14ac:dyDescent="0.25">
      <c r="A38" s="1"/>
      <c r="B38" s="1"/>
      <c r="C38" s="1"/>
      <c r="D38" s="1"/>
      <c r="E38" s="1" t="s">
        <v>39</v>
      </c>
      <c r="F38" s="1"/>
      <c r="G38" s="22">
        <v>166841.1</v>
      </c>
      <c r="H38" s="22"/>
      <c r="I38" s="22">
        <v>173960</v>
      </c>
      <c r="J38" s="22"/>
      <c r="K38" s="22">
        <f>ROUND((G38-I38),5)</f>
        <v>-7118.9</v>
      </c>
    </row>
    <row r="39" spans="1:11" x14ac:dyDescent="0.25">
      <c r="A39" s="1"/>
      <c r="B39" s="1"/>
      <c r="C39" s="1"/>
      <c r="D39" s="1"/>
      <c r="E39" s="1" t="s">
        <v>40</v>
      </c>
      <c r="F39" s="1"/>
      <c r="G39" s="22">
        <v>9053.25</v>
      </c>
      <c r="H39" s="22"/>
      <c r="I39" s="22">
        <v>9950</v>
      </c>
      <c r="J39" s="22"/>
      <c r="K39" s="22">
        <f>ROUND((G39-I39),5)</f>
        <v>-896.75</v>
      </c>
    </row>
    <row r="40" spans="1:11" x14ac:dyDescent="0.25">
      <c r="A40" s="1"/>
      <c r="B40" s="1"/>
      <c r="C40" s="1"/>
      <c r="D40" s="1"/>
      <c r="E40" s="1" t="s">
        <v>41</v>
      </c>
      <c r="F40" s="1"/>
      <c r="G40" s="22">
        <v>10631.57</v>
      </c>
      <c r="H40" s="22"/>
      <c r="I40" s="22">
        <v>12200</v>
      </c>
      <c r="J40" s="22"/>
      <c r="K40" s="22">
        <f>ROUND((G40-I40),5)</f>
        <v>-1568.43</v>
      </c>
    </row>
    <row r="41" spans="1:11" x14ac:dyDescent="0.25">
      <c r="A41" s="1"/>
      <c r="B41" s="1"/>
      <c r="C41" s="1"/>
      <c r="D41" s="1"/>
      <c r="E41" s="1" t="s">
        <v>42</v>
      </c>
      <c r="F41" s="1"/>
      <c r="G41" s="22">
        <v>5661</v>
      </c>
      <c r="H41" s="22"/>
      <c r="I41" s="22">
        <v>5920</v>
      </c>
      <c r="J41" s="22"/>
      <c r="K41" s="22">
        <f>ROUND((G41-I41),5)</f>
        <v>-259</v>
      </c>
    </row>
    <row r="42" spans="1:11" x14ac:dyDescent="0.25">
      <c r="A42" s="1"/>
      <c r="B42" s="1"/>
      <c r="C42" s="1"/>
      <c r="D42" s="1"/>
      <c r="E42" s="1" t="s">
        <v>43</v>
      </c>
      <c r="F42" s="1"/>
      <c r="G42" s="22">
        <v>19</v>
      </c>
      <c r="H42" s="22"/>
      <c r="I42" s="22">
        <v>1400</v>
      </c>
      <c r="J42" s="22"/>
      <c r="K42" s="22">
        <f>ROUND((G42-I42),5)</f>
        <v>-1381</v>
      </c>
    </row>
    <row r="43" spans="1:11" ht="15.75" thickBot="1" x14ac:dyDescent="0.3">
      <c r="A43" s="1"/>
      <c r="B43" s="1"/>
      <c r="C43" s="1"/>
      <c r="D43" s="1"/>
      <c r="E43" s="1" t="s">
        <v>44</v>
      </c>
      <c r="F43" s="1"/>
      <c r="G43" s="24">
        <v>554.51</v>
      </c>
      <c r="H43" s="22"/>
      <c r="I43" s="24">
        <v>540</v>
      </c>
      <c r="J43" s="22"/>
      <c r="K43" s="24">
        <f>ROUND((G43-I43),5)</f>
        <v>14.51</v>
      </c>
    </row>
    <row r="44" spans="1:11" ht="15.75" thickBot="1" x14ac:dyDescent="0.3">
      <c r="A44" s="1"/>
      <c r="B44" s="1"/>
      <c r="C44" s="1"/>
      <c r="D44" s="1" t="s">
        <v>45</v>
      </c>
      <c r="E44" s="1"/>
      <c r="F44" s="1"/>
      <c r="G44" s="26">
        <f>ROUND(SUM(G24:G43),5)</f>
        <v>252285.26</v>
      </c>
      <c r="H44" s="22"/>
      <c r="I44" s="26">
        <f>ROUND(SUM(I24:I43),5)</f>
        <v>283470</v>
      </c>
      <c r="J44" s="22"/>
      <c r="K44" s="26">
        <f>ROUND((G44-I44),5)</f>
        <v>-31184.74</v>
      </c>
    </row>
    <row r="45" spans="1:11" ht="15.75" thickBot="1" x14ac:dyDescent="0.3">
      <c r="A45" s="1"/>
      <c r="B45" s="1" t="s">
        <v>46</v>
      </c>
      <c r="C45" s="1"/>
      <c r="D45" s="1"/>
      <c r="E45" s="1"/>
      <c r="F45" s="1"/>
      <c r="G45" s="26">
        <f>ROUND(G6+G23-G44,5)</f>
        <v>232256.19</v>
      </c>
      <c r="H45" s="22"/>
      <c r="I45" s="26">
        <f>ROUND(I6+I23-I44,5)</f>
        <v>158250</v>
      </c>
      <c r="J45" s="22"/>
      <c r="K45" s="26">
        <f>ROUND((G45-I45),5)</f>
        <v>74006.19</v>
      </c>
    </row>
    <row r="46" spans="1:11" s="11" customFormat="1" ht="12" thickBot="1" x14ac:dyDescent="0.25">
      <c r="A46" s="1" t="s">
        <v>47</v>
      </c>
      <c r="B46" s="1"/>
      <c r="C46" s="1"/>
      <c r="D46" s="1"/>
      <c r="E46" s="1"/>
      <c r="F46" s="1"/>
      <c r="G46" s="27">
        <f>G45</f>
        <v>232256.19</v>
      </c>
      <c r="H46" s="28"/>
      <c r="I46" s="27">
        <f>I45</f>
        <v>158250</v>
      </c>
      <c r="J46" s="28"/>
      <c r="K46" s="27">
        <f>ROUND((G46-I46),5)</f>
        <v>74006.19</v>
      </c>
    </row>
    <row r="47" spans="1:11" ht="15.75" thickTop="1" x14ac:dyDescent="0.25"/>
  </sheetData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DCAF5-C071-4E6C-A7E4-0BD68E89F0DA}">
  <sheetPr>
    <pageSetUpPr fitToPage="1"/>
  </sheetPr>
  <dimension ref="A1:T47"/>
  <sheetViews>
    <sheetView zoomScaleNormal="100" workbookViewId="0">
      <selection activeCell="F26" sqref="F26"/>
    </sheetView>
  </sheetViews>
  <sheetFormatPr defaultRowHeight="15" x14ac:dyDescent="0.25"/>
  <cols>
    <col min="1" max="2" width="1.140625" style="11" customWidth="1"/>
    <col min="3" max="3" width="1.7109375" style="11" customWidth="1"/>
    <col min="4" max="4" width="1.28515625" style="11" customWidth="1"/>
    <col min="5" max="5" width="3" style="11" customWidth="1"/>
    <col min="6" max="6" width="30.28515625" style="11" customWidth="1"/>
    <col min="7" max="7" width="9.5703125" style="16" bestFit="1" customWidth="1"/>
    <col min="8" max="8" width="1" style="16" customWidth="1"/>
    <col min="9" max="9" width="9.5703125" style="16" bestFit="1" customWidth="1"/>
    <col min="10" max="10" width="1" style="16" customWidth="1"/>
    <col min="11" max="11" width="12.140625" style="16" bestFit="1" customWidth="1"/>
    <col min="12" max="12" width="1" style="16" customWidth="1"/>
    <col min="13" max="13" width="10.5703125" style="16" bestFit="1" customWidth="1"/>
    <col min="14" max="14" width="1" style="16" customWidth="1"/>
    <col min="15" max="15" width="10.140625" style="16" bestFit="1" customWidth="1"/>
    <col min="16" max="16" width="1" style="16" customWidth="1"/>
    <col min="17" max="17" width="12.140625" style="16" bestFit="1" customWidth="1"/>
    <col min="18" max="18" width="1" style="16" customWidth="1"/>
    <col min="19" max="19" width="12.5703125" style="16" bestFit="1" customWidth="1"/>
    <col min="20" max="20" width="9.140625" style="16"/>
  </cols>
  <sheetData>
    <row r="1" spans="1:20" ht="15.75" x14ac:dyDescent="0.25">
      <c r="A1" s="2" t="s">
        <v>0</v>
      </c>
      <c r="B1" s="1"/>
      <c r="C1" s="1"/>
      <c r="D1" s="1"/>
      <c r="E1" s="1"/>
      <c r="F1" s="1"/>
      <c r="S1" s="17"/>
    </row>
    <row r="2" spans="1:20" ht="18" x14ac:dyDescent="0.25">
      <c r="A2" s="3" t="s">
        <v>48</v>
      </c>
      <c r="B2" s="1"/>
      <c r="C2" s="1"/>
      <c r="D2" s="1"/>
      <c r="E2" s="1"/>
      <c r="F2" s="1"/>
      <c r="S2" s="17"/>
    </row>
    <row r="3" spans="1:20" x14ac:dyDescent="0.25">
      <c r="A3" s="4" t="s">
        <v>49</v>
      </c>
      <c r="B3" s="1"/>
      <c r="C3" s="1"/>
      <c r="D3" s="1"/>
      <c r="E3" s="1"/>
      <c r="F3" s="1"/>
      <c r="S3" s="17" t="s">
        <v>2</v>
      </c>
    </row>
    <row r="4" spans="1:20" ht="15.75" thickBot="1" x14ac:dyDescent="0.3">
      <c r="A4" s="1"/>
      <c r="B4" s="1"/>
      <c r="C4" s="1"/>
      <c r="D4" s="1"/>
      <c r="E4" s="1"/>
      <c r="F4" s="1"/>
      <c r="G4" s="29"/>
      <c r="H4" s="19"/>
      <c r="I4" s="29"/>
      <c r="J4" s="19"/>
      <c r="K4" s="29"/>
      <c r="L4" s="19"/>
      <c r="M4" s="29"/>
      <c r="N4" s="19"/>
      <c r="O4" s="29"/>
      <c r="P4" s="19"/>
      <c r="Q4" s="29"/>
      <c r="R4" s="19"/>
      <c r="S4" s="29"/>
    </row>
    <row r="5" spans="1:20" s="14" customFormat="1" ht="16.5" thickTop="1" thickBot="1" x14ac:dyDescent="0.3">
      <c r="A5" s="13"/>
      <c r="B5" s="13"/>
      <c r="C5" s="13"/>
      <c r="D5" s="13"/>
      <c r="E5" s="13"/>
      <c r="F5" s="13"/>
      <c r="G5" s="20" t="s">
        <v>50</v>
      </c>
      <c r="H5" s="21"/>
      <c r="I5" s="20" t="s">
        <v>5</v>
      </c>
      <c r="J5" s="21"/>
      <c r="K5" s="20" t="s">
        <v>6</v>
      </c>
      <c r="L5" s="21"/>
      <c r="M5" s="20" t="s">
        <v>4</v>
      </c>
      <c r="N5" s="21"/>
      <c r="O5" s="20" t="s">
        <v>51</v>
      </c>
      <c r="P5" s="21"/>
      <c r="Q5" s="20" t="s">
        <v>6</v>
      </c>
      <c r="R5" s="21"/>
      <c r="S5" s="20" t="s">
        <v>52</v>
      </c>
      <c r="T5" s="21"/>
    </row>
    <row r="6" spans="1:20" ht="15.75" thickTop="1" x14ac:dyDescent="0.25">
      <c r="A6" s="1"/>
      <c r="B6" s="1" t="s">
        <v>7</v>
      </c>
      <c r="C6" s="1"/>
      <c r="D6" s="1"/>
      <c r="E6" s="1"/>
      <c r="F6" s="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20" x14ac:dyDescent="0.25">
      <c r="A7" s="1"/>
      <c r="B7" s="1"/>
      <c r="C7" s="1"/>
      <c r="D7" s="1" t="s">
        <v>8</v>
      </c>
      <c r="E7" s="1"/>
      <c r="F7" s="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20" x14ac:dyDescent="0.25">
      <c r="A8" s="1"/>
      <c r="B8" s="1"/>
      <c r="C8" s="1"/>
      <c r="D8" s="1"/>
      <c r="E8" s="1" t="s">
        <v>9</v>
      </c>
      <c r="F8" s="1"/>
      <c r="G8" s="22">
        <v>8519</v>
      </c>
      <c r="H8" s="22"/>
      <c r="I8" s="22">
        <v>0</v>
      </c>
      <c r="J8" s="22"/>
      <c r="K8" s="22">
        <f>ROUND((G8-I8),5)</f>
        <v>8519</v>
      </c>
      <c r="L8" s="22"/>
      <c r="M8" s="22">
        <v>44589.51</v>
      </c>
      <c r="N8" s="22"/>
      <c r="O8" s="22">
        <v>0</v>
      </c>
      <c r="P8" s="22"/>
      <c r="Q8" s="22">
        <f>ROUND((M8-O8),5)</f>
        <v>44589.51</v>
      </c>
      <c r="R8" s="22"/>
      <c r="S8" s="22">
        <v>0</v>
      </c>
    </row>
    <row r="9" spans="1:20" x14ac:dyDescent="0.25">
      <c r="A9" s="1"/>
      <c r="B9" s="1"/>
      <c r="C9" s="1"/>
      <c r="D9" s="1"/>
      <c r="E9" s="1" t="s">
        <v>10</v>
      </c>
      <c r="F9" s="1"/>
      <c r="G9" s="22">
        <v>0</v>
      </c>
      <c r="H9" s="22"/>
      <c r="I9" s="22">
        <v>0</v>
      </c>
      <c r="J9" s="22"/>
      <c r="K9" s="22">
        <f>ROUND((G9-I9),5)</f>
        <v>0</v>
      </c>
      <c r="L9" s="22"/>
      <c r="M9" s="22">
        <v>150000</v>
      </c>
      <c r="N9" s="22"/>
      <c r="O9" s="22">
        <v>150000</v>
      </c>
      <c r="P9" s="22"/>
      <c r="Q9" s="22">
        <f>ROUND((M9-O9),5)</f>
        <v>0</v>
      </c>
      <c r="R9" s="22"/>
      <c r="S9" s="22">
        <v>150000</v>
      </c>
    </row>
    <row r="10" spans="1:20" x14ac:dyDescent="0.25">
      <c r="A10" s="1"/>
      <c r="B10" s="1"/>
      <c r="C10" s="1"/>
      <c r="D10" s="1"/>
      <c r="E10" s="1" t="s">
        <v>11</v>
      </c>
      <c r="F10" s="1"/>
      <c r="G10" s="22">
        <v>0</v>
      </c>
      <c r="H10" s="22"/>
      <c r="I10" s="22">
        <v>17290</v>
      </c>
      <c r="J10" s="22"/>
      <c r="K10" s="22">
        <f>ROUND((G10-I10),5)</f>
        <v>-17290</v>
      </c>
      <c r="L10" s="22"/>
      <c r="M10" s="22">
        <v>128172.01</v>
      </c>
      <c r="N10" s="22"/>
      <c r="O10" s="22">
        <v>113700</v>
      </c>
      <c r="P10" s="22"/>
      <c r="Q10" s="22">
        <f>ROUND((M10-O10),5)</f>
        <v>14472.01</v>
      </c>
      <c r="R10" s="22"/>
      <c r="S10" s="22">
        <v>113700</v>
      </c>
    </row>
    <row r="11" spans="1:20" x14ac:dyDescent="0.25">
      <c r="A11" s="1"/>
      <c r="B11" s="1"/>
      <c r="C11" s="1"/>
      <c r="D11" s="1"/>
      <c r="E11" s="1" t="s">
        <v>12</v>
      </c>
      <c r="F11" s="1"/>
      <c r="G11" s="22">
        <v>0</v>
      </c>
      <c r="H11" s="22"/>
      <c r="I11" s="22">
        <v>0</v>
      </c>
      <c r="J11" s="22"/>
      <c r="K11" s="22">
        <f>ROUND((G11-I11),5)</f>
        <v>0</v>
      </c>
      <c r="L11" s="22"/>
      <c r="M11" s="22">
        <v>250000</v>
      </c>
      <c r="N11" s="22"/>
      <c r="O11" s="22">
        <v>250000</v>
      </c>
      <c r="P11" s="22"/>
      <c r="Q11" s="22">
        <f>ROUND((M11-O11),5)</f>
        <v>0</v>
      </c>
      <c r="R11" s="22"/>
      <c r="S11" s="22">
        <v>250000</v>
      </c>
    </row>
    <row r="12" spans="1:20" x14ac:dyDescent="0.25">
      <c r="A12" s="1"/>
      <c r="B12" s="1"/>
      <c r="C12" s="1"/>
      <c r="D12" s="1"/>
      <c r="E12" s="1" t="s">
        <v>13</v>
      </c>
      <c r="F12" s="1"/>
      <c r="G12" s="22">
        <v>0</v>
      </c>
      <c r="H12" s="22"/>
      <c r="I12" s="22">
        <v>0</v>
      </c>
      <c r="J12" s="22"/>
      <c r="K12" s="22">
        <f>ROUND((G12-I12),5)</f>
        <v>0</v>
      </c>
      <c r="L12" s="22"/>
      <c r="M12" s="22">
        <v>77000</v>
      </c>
      <c r="N12" s="22"/>
      <c r="O12" s="22">
        <v>80000</v>
      </c>
      <c r="P12" s="22"/>
      <c r="Q12" s="22">
        <f>ROUND((M12-O12),5)</f>
        <v>-3000</v>
      </c>
      <c r="R12" s="22"/>
      <c r="S12" s="22">
        <v>80000</v>
      </c>
    </row>
    <row r="13" spans="1:20" ht="15.75" thickBot="1" x14ac:dyDescent="0.3">
      <c r="A13" s="1"/>
      <c r="B13" s="1"/>
      <c r="C13" s="1"/>
      <c r="D13" s="1"/>
      <c r="E13" s="1" t="s">
        <v>14</v>
      </c>
      <c r="F13" s="1"/>
      <c r="G13" s="23">
        <v>1.43</v>
      </c>
      <c r="H13" s="22"/>
      <c r="I13" s="23">
        <v>70</v>
      </c>
      <c r="J13" s="22"/>
      <c r="K13" s="23">
        <f>ROUND((G13-I13),5)</f>
        <v>-68.569999999999993</v>
      </c>
      <c r="L13" s="22"/>
      <c r="M13" s="23">
        <v>238.7</v>
      </c>
      <c r="N13" s="22"/>
      <c r="O13" s="23">
        <v>720</v>
      </c>
      <c r="P13" s="22"/>
      <c r="Q13" s="23">
        <f>ROUND((M13-O13),5)</f>
        <v>-481.3</v>
      </c>
      <c r="R13" s="22"/>
      <c r="S13" s="23">
        <v>720</v>
      </c>
    </row>
    <row r="14" spans="1:20" x14ac:dyDescent="0.25">
      <c r="A14" s="1"/>
      <c r="B14" s="1"/>
      <c r="C14" s="1"/>
      <c r="D14" s="1" t="s">
        <v>15</v>
      </c>
      <c r="E14" s="1"/>
      <c r="F14" s="1"/>
      <c r="G14" s="22">
        <f>ROUND(SUM(G7:G13),5)</f>
        <v>8520.43</v>
      </c>
      <c r="H14" s="22"/>
      <c r="I14" s="22">
        <f>ROUND(SUM(I7:I13),5)</f>
        <v>17360</v>
      </c>
      <c r="J14" s="22"/>
      <c r="K14" s="22">
        <f>ROUND((G14-I14),5)</f>
        <v>-8839.57</v>
      </c>
      <c r="L14" s="22"/>
      <c r="M14" s="22">
        <f>ROUND(SUM(M7:M13),5)</f>
        <v>650000.22</v>
      </c>
      <c r="N14" s="22"/>
      <c r="O14" s="22">
        <f>ROUND(SUM(O7:O13),5)</f>
        <v>594420</v>
      </c>
      <c r="P14" s="22"/>
      <c r="Q14" s="22">
        <f>ROUND((M14-O14),5)</f>
        <v>55580.22</v>
      </c>
      <c r="R14" s="22"/>
      <c r="S14" s="22">
        <f>ROUND(SUM(S7:S13),5)</f>
        <v>594420</v>
      </c>
    </row>
    <row r="15" spans="1:20" x14ac:dyDescent="0.25">
      <c r="A15" s="1"/>
      <c r="B15" s="1"/>
      <c r="C15" s="1"/>
      <c r="D15" s="1" t="s">
        <v>16</v>
      </c>
      <c r="E15" s="1"/>
      <c r="F15" s="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20" x14ac:dyDescent="0.25">
      <c r="A16" s="1"/>
      <c r="B16" s="1"/>
      <c r="C16" s="1"/>
      <c r="D16" s="1"/>
      <c r="E16" s="1" t="s">
        <v>17</v>
      </c>
      <c r="F16" s="1"/>
      <c r="G16" s="22">
        <v>0</v>
      </c>
      <c r="H16" s="22"/>
      <c r="I16" s="22">
        <v>0</v>
      </c>
      <c r="J16" s="22"/>
      <c r="K16" s="22">
        <f>ROUND((G16-I16),5)</f>
        <v>0</v>
      </c>
      <c r="L16" s="22"/>
      <c r="M16" s="22">
        <v>126498.65</v>
      </c>
      <c r="N16" s="22"/>
      <c r="O16" s="22">
        <v>101700</v>
      </c>
      <c r="P16" s="22"/>
      <c r="Q16" s="22">
        <f>ROUND((M16-O16),5)</f>
        <v>24798.65</v>
      </c>
      <c r="R16" s="22"/>
      <c r="S16" s="22">
        <v>101700</v>
      </c>
    </row>
    <row r="17" spans="1:19" x14ac:dyDescent="0.25">
      <c r="A17" s="1"/>
      <c r="B17" s="1"/>
      <c r="C17" s="1"/>
      <c r="D17" s="1"/>
      <c r="E17" s="1" t="s">
        <v>18</v>
      </c>
      <c r="F17" s="1"/>
      <c r="G17" s="22">
        <v>0</v>
      </c>
      <c r="H17" s="22"/>
      <c r="I17" s="22">
        <v>0</v>
      </c>
      <c r="J17" s="22"/>
      <c r="K17" s="22">
        <f>ROUND((G17-I17),5)</f>
        <v>0</v>
      </c>
      <c r="L17" s="22"/>
      <c r="M17" s="22">
        <v>13557.48</v>
      </c>
      <c r="N17" s="22"/>
      <c r="O17" s="22">
        <v>20000</v>
      </c>
      <c r="P17" s="22"/>
      <c r="Q17" s="22">
        <f>ROUND((M17-O17),5)</f>
        <v>-6442.52</v>
      </c>
      <c r="R17" s="22"/>
      <c r="S17" s="22">
        <v>20000</v>
      </c>
    </row>
    <row r="18" spans="1:19" x14ac:dyDescent="0.25">
      <c r="A18" s="1"/>
      <c r="B18" s="1"/>
      <c r="C18" s="1"/>
      <c r="D18" s="1"/>
      <c r="E18" s="1" t="s">
        <v>19</v>
      </c>
      <c r="F18" s="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5.75" thickBot="1" x14ac:dyDescent="0.3">
      <c r="A19" s="1"/>
      <c r="B19" s="1"/>
      <c r="C19" s="1"/>
      <c r="D19" s="1"/>
      <c r="E19" s="1"/>
      <c r="F19" s="1" t="s">
        <v>20</v>
      </c>
      <c r="G19" s="23">
        <v>0</v>
      </c>
      <c r="H19" s="22"/>
      <c r="I19" s="23">
        <v>0</v>
      </c>
      <c r="J19" s="22"/>
      <c r="K19" s="23">
        <f>ROUND((G19-I19),5)</f>
        <v>0</v>
      </c>
      <c r="L19" s="22"/>
      <c r="M19" s="23">
        <v>53.16</v>
      </c>
      <c r="N19" s="22"/>
      <c r="O19" s="23">
        <v>1000</v>
      </c>
      <c r="P19" s="22"/>
      <c r="Q19" s="23">
        <f>ROUND((M19-O19),5)</f>
        <v>-946.84</v>
      </c>
      <c r="R19" s="22"/>
      <c r="S19" s="23">
        <v>1000</v>
      </c>
    </row>
    <row r="20" spans="1:19" x14ac:dyDescent="0.25">
      <c r="A20" s="1"/>
      <c r="B20" s="1"/>
      <c r="C20" s="1"/>
      <c r="D20" s="1"/>
      <c r="E20" s="1" t="s">
        <v>21</v>
      </c>
      <c r="F20" s="1"/>
      <c r="G20" s="22">
        <f>ROUND(SUM(G18:G19),5)</f>
        <v>0</v>
      </c>
      <c r="H20" s="22"/>
      <c r="I20" s="22">
        <f>ROUND(SUM(I18:I19),5)</f>
        <v>0</v>
      </c>
      <c r="J20" s="22"/>
      <c r="K20" s="22">
        <f>ROUND((G20-I20),5)</f>
        <v>0</v>
      </c>
      <c r="L20" s="22"/>
      <c r="M20" s="22">
        <f>ROUND(SUM(M18:M19),5)</f>
        <v>53.16</v>
      </c>
      <c r="N20" s="22"/>
      <c r="O20" s="22">
        <f>ROUND(SUM(O18:O19),5)</f>
        <v>1000</v>
      </c>
      <c r="P20" s="22"/>
      <c r="Q20" s="22">
        <f>ROUND((M20-O20),5)</f>
        <v>-946.84</v>
      </c>
      <c r="R20" s="22"/>
      <c r="S20" s="22">
        <f>ROUND(SUM(S18:S19),5)</f>
        <v>1000</v>
      </c>
    </row>
    <row r="21" spans="1:19" ht="15.75" thickBot="1" x14ac:dyDescent="0.3">
      <c r="A21" s="1"/>
      <c r="B21" s="1"/>
      <c r="C21" s="1"/>
      <c r="D21" s="1"/>
      <c r="E21" s="1" t="s">
        <v>22</v>
      </c>
      <c r="F21" s="1"/>
      <c r="G21" s="22">
        <v>-331.64</v>
      </c>
      <c r="H21" s="22"/>
      <c r="I21" s="22">
        <v>0</v>
      </c>
      <c r="J21" s="22"/>
      <c r="K21" s="22">
        <f>ROUND((G21-I21),5)</f>
        <v>-331.64</v>
      </c>
      <c r="L21" s="22"/>
      <c r="M21" s="22">
        <v>25349.48</v>
      </c>
      <c r="N21" s="22"/>
      <c r="O21" s="22">
        <v>30000</v>
      </c>
      <c r="P21" s="22"/>
      <c r="Q21" s="22">
        <f>ROUND((M21-O21),5)</f>
        <v>-4650.5200000000004</v>
      </c>
      <c r="R21" s="22"/>
      <c r="S21" s="22">
        <v>30000</v>
      </c>
    </row>
    <row r="22" spans="1:19" ht="15.75" thickBot="1" x14ac:dyDescent="0.3">
      <c r="A22" s="1"/>
      <c r="B22" s="1"/>
      <c r="C22" s="1"/>
      <c r="D22" s="1" t="s">
        <v>23</v>
      </c>
      <c r="E22" s="1"/>
      <c r="F22" s="1"/>
      <c r="G22" s="25">
        <f>ROUND(SUM(G15:G17)+SUM(G20:G21),5)</f>
        <v>-331.64</v>
      </c>
      <c r="H22" s="22"/>
      <c r="I22" s="25">
        <f>ROUND(SUM(I15:I17)+SUM(I20:I21),5)</f>
        <v>0</v>
      </c>
      <c r="J22" s="22"/>
      <c r="K22" s="25">
        <f>ROUND((G22-I22),5)</f>
        <v>-331.64</v>
      </c>
      <c r="L22" s="22"/>
      <c r="M22" s="25">
        <f>ROUND(SUM(M15:M17)+SUM(M20:M21),5)</f>
        <v>165458.76999999999</v>
      </c>
      <c r="N22" s="22"/>
      <c r="O22" s="25">
        <f>ROUND(SUM(O15:O17)+SUM(O20:O21),5)</f>
        <v>152700</v>
      </c>
      <c r="P22" s="22"/>
      <c r="Q22" s="25">
        <f>ROUND((M22-O22),5)</f>
        <v>12758.77</v>
      </c>
      <c r="R22" s="22"/>
      <c r="S22" s="25">
        <f>ROUND(SUM(S15:S17)+SUM(S20:S21),5)</f>
        <v>152700</v>
      </c>
    </row>
    <row r="23" spans="1:19" x14ac:dyDescent="0.25">
      <c r="A23" s="1"/>
      <c r="B23" s="1"/>
      <c r="C23" s="1" t="s">
        <v>24</v>
      </c>
      <c r="D23" s="1"/>
      <c r="E23" s="1"/>
      <c r="F23" s="1"/>
      <c r="G23" s="22">
        <f>ROUND(G14-G22,5)</f>
        <v>8852.07</v>
      </c>
      <c r="H23" s="22"/>
      <c r="I23" s="22">
        <f>ROUND(I14-I22,5)</f>
        <v>17360</v>
      </c>
      <c r="J23" s="22"/>
      <c r="K23" s="22">
        <f>ROUND((G23-I23),5)</f>
        <v>-8507.93</v>
      </c>
      <c r="L23" s="22"/>
      <c r="M23" s="22">
        <f>ROUND(M14-M22,5)</f>
        <v>484541.45</v>
      </c>
      <c r="N23" s="22"/>
      <c r="O23" s="22">
        <f>ROUND(O14-O22,5)</f>
        <v>441720</v>
      </c>
      <c r="P23" s="22"/>
      <c r="Q23" s="22">
        <f>ROUND((M23-O23),5)</f>
        <v>42821.45</v>
      </c>
      <c r="R23" s="22"/>
      <c r="S23" s="22">
        <f>ROUND(S14-S22,5)</f>
        <v>441720</v>
      </c>
    </row>
    <row r="24" spans="1:19" x14ac:dyDescent="0.25">
      <c r="A24" s="1"/>
      <c r="B24" s="1"/>
      <c r="C24" s="1"/>
      <c r="D24" s="1" t="s">
        <v>25</v>
      </c>
      <c r="E24" s="1"/>
      <c r="F24" s="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5">
      <c r="A25" s="1"/>
      <c r="B25" s="1"/>
      <c r="C25" s="1"/>
      <c r="D25" s="1"/>
      <c r="E25" s="1" t="s">
        <v>26</v>
      </c>
      <c r="F25" s="1"/>
      <c r="G25" s="22">
        <v>0</v>
      </c>
      <c r="H25" s="22"/>
      <c r="I25" s="22">
        <v>0</v>
      </c>
      <c r="J25" s="22"/>
      <c r="K25" s="22">
        <f>ROUND((G25-I25),5)</f>
        <v>0</v>
      </c>
      <c r="L25" s="22"/>
      <c r="M25" s="22">
        <v>1858.65</v>
      </c>
      <c r="N25" s="22"/>
      <c r="O25" s="22">
        <v>3000</v>
      </c>
      <c r="P25" s="22"/>
      <c r="Q25" s="22">
        <f>ROUND((M25-O25),5)</f>
        <v>-1141.3499999999999</v>
      </c>
      <c r="R25" s="22"/>
      <c r="S25" s="22">
        <v>3000</v>
      </c>
    </row>
    <row r="26" spans="1:19" x14ac:dyDescent="0.25">
      <c r="A26" s="1"/>
      <c r="B26" s="1"/>
      <c r="C26" s="1"/>
      <c r="D26" s="1"/>
      <c r="E26" s="1" t="s">
        <v>27</v>
      </c>
      <c r="F26" s="1"/>
      <c r="G26" s="22">
        <v>154</v>
      </c>
      <c r="H26" s="22"/>
      <c r="I26" s="22">
        <v>0</v>
      </c>
      <c r="J26" s="22"/>
      <c r="K26" s="22">
        <f>ROUND((G26-I26),5)</f>
        <v>154</v>
      </c>
      <c r="L26" s="22"/>
      <c r="M26" s="22">
        <v>1333.3</v>
      </c>
      <c r="N26" s="22"/>
      <c r="O26" s="22">
        <v>6600</v>
      </c>
      <c r="P26" s="22"/>
      <c r="Q26" s="22">
        <f>ROUND((M26-O26),5)</f>
        <v>-5266.7</v>
      </c>
      <c r="R26" s="22"/>
      <c r="S26" s="22">
        <v>6600</v>
      </c>
    </row>
    <row r="27" spans="1:19" x14ac:dyDescent="0.25">
      <c r="A27" s="1"/>
      <c r="B27" s="1"/>
      <c r="C27" s="1"/>
      <c r="D27" s="1"/>
      <c r="E27" s="1" t="s">
        <v>28</v>
      </c>
      <c r="F27" s="1"/>
      <c r="G27" s="22">
        <v>80.52</v>
      </c>
      <c r="H27" s="22"/>
      <c r="I27" s="22">
        <v>500</v>
      </c>
      <c r="J27" s="22"/>
      <c r="K27" s="22">
        <f>ROUND((G27-I27),5)</f>
        <v>-419.48</v>
      </c>
      <c r="L27" s="22"/>
      <c r="M27" s="22">
        <v>1856.05</v>
      </c>
      <c r="N27" s="22"/>
      <c r="O27" s="22">
        <v>4000</v>
      </c>
      <c r="P27" s="22"/>
      <c r="Q27" s="22">
        <f>ROUND((M27-O27),5)</f>
        <v>-2143.9499999999998</v>
      </c>
      <c r="R27" s="22"/>
      <c r="S27" s="22">
        <v>4000</v>
      </c>
    </row>
    <row r="28" spans="1:19" x14ac:dyDescent="0.25">
      <c r="A28" s="1"/>
      <c r="B28" s="1"/>
      <c r="C28" s="1"/>
      <c r="D28" s="1"/>
      <c r="E28" s="1" t="s">
        <v>29</v>
      </c>
      <c r="F28" s="1"/>
      <c r="G28" s="22">
        <v>73.400000000000006</v>
      </c>
      <c r="H28" s="22"/>
      <c r="I28" s="22">
        <v>50</v>
      </c>
      <c r="J28" s="22"/>
      <c r="K28" s="22">
        <f>ROUND((G28-I28),5)</f>
        <v>23.4</v>
      </c>
      <c r="L28" s="22"/>
      <c r="M28" s="22">
        <v>562.49</v>
      </c>
      <c r="N28" s="22"/>
      <c r="O28" s="22">
        <v>500</v>
      </c>
      <c r="P28" s="22"/>
      <c r="Q28" s="22">
        <f>ROUND((M28-O28),5)</f>
        <v>62.49</v>
      </c>
      <c r="R28" s="22"/>
      <c r="S28" s="22">
        <v>500</v>
      </c>
    </row>
    <row r="29" spans="1:19" x14ac:dyDescent="0.25">
      <c r="A29" s="1"/>
      <c r="B29" s="1"/>
      <c r="C29" s="1"/>
      <c r="D29" s="1"/>
      <c r="E29" s="1" t="s">
        <v>30</v>
      </c>
      <c r="F29" s="1"/>
      <c r="G29" s="22">
        <v>2940.47</v>
      </c>
      <c r="H29" s="22"/>
      <c r="I29" s="22">
        <v>300</v>
      </c>
      <c r="J29" s="22"/>
      <c r="K29" s="22">
        <f>ROUND((G29-I29),5)</f>
        <v>2640.47</v>
      </c>
      <c r="L29" s="22"/>
      <c r="M29" s="22">
        <v>20623.650000000001</v>
      </c>
      <c r="N29" s="22"/>
      <c r="O29" s="22">
        <v>10800</v>
      </c>
      <c r="P29" s="22"/>
      <c r="Q29" s="22">
        <f>ROUND((M29-O29),5)</f>
        <v>9823.65</v>
      </c>
      <c r="R29" s="22"/>
      <c r="S29" s="22">
        <v>10800</v>
      </c>
    </row>
    <row r="30" spans="1:19" x14ac:dyDescent="0.25">
      <c r="A30" s="1"/>
      <c r="B30" s="1"/>
      <c r="C30" s="1"/>
      <c r="D30" s="1"/>
      <c r="E30" s="1" t="s">
        <v>31</v>
      </c>
      <c r="F30" s="1"/>
      <c r="G30" s="22">
        <v>0</v>
      </c>
      <c r="H30" s="22"/>
      <c r="I30" s="22">
        <v>0</v>
      </c>
      <c r="J30" s="22"/>
      <c r="K30" s="22">
        <f>ROUND((G30-I30),5)</f>
        <v>0</v>
      </c>
      <c r="L30" s="22"/>
      <c r="M30" s="22">
        <v>541.25</v>
      </c>
      <c r="N30" s="22"/>
      <c r="O30" s="22">
        <v>700</v>
      </c>
      <c r="P30" s="22"/>
      <c r="Q30" s="22">
        <f>ROUND((M30-O30),5)</f>
        <v>-158.75</v>
      </c>
      <c r="R30" s="22"/>
      <c r="S30" s="22">
        <v>700</v>
      </c>
    </row>
    <row r="31" spans="1:19" x14ac:dyDescent="0.25">
      <c r="A31" s="1"/>
      <c r="B31" s="1"/>
      <c r="C31" s="1"/>
      <c r="D31" s="1"/>
      <c r="E31" s="1" t="s">
        <v>32</v>
      </c>
      <c r="F31" s="1"/>
      <c r="G31" s="22">
        <v>114.94</v>
      </c>
      <c r="H31" s="22"/>
      <c r="I31" s="22">
        <v>0</v>
      </c>
      <c r="J31" s="22"/>
      <c r="K31" s="22">
        <f>ROUND((G31-I31),5)</f>
        <v>114.94</v>
      </c>
      <c r="L31" s="22"/>
      <c r="M31" s="22">
        <v>2099.2199999999998</v>
      </c>
      <c r="N31" s="22"/>
      <c r="O31" s="22">
        <v>2800</v>
      </c>
      <c r="P31" s="22"/>
      <c r="Q31" s="22">
        <f>ROUND((M31-O31),5)</f>
        <v>-700.78</v>
      </c>
      <c r="R31" s="22"/>
      <c r="S31" s="22">
        <v>2800</v>
      </c>
    </row>
    <row r="32" spans="1:19" x14ac:dyDescent="0.25">
      <c r="A32" s="1"/>
      <c r="B32" s="1"/>
      <c r="C32" s="1"/>
      <c r="D32" s="1"/>
      <c r="E32" s="1" t="s">
        <v>33</v>
      </c>
      <c r="F32" s="1"/>
      <c r="G32" s="22">
        <v>0</v>
      </c>
      <c r="H32" s="22"/>
      <c r="I32" s="22">
        <v>0</v>
      </c>
      <c r="J32" s="22"/>
      <c r="K32" s="22">
        <f>ROUND((G32-I32),5)</f>
        <v>0</v>
      </c>
      <c r="L32" s="22"/>
      <c r="M32" s="22">
        <v>195.32</v>
      </c>
      <c r="N32" s="22"/>
      <c r="O32" s="22">
        <v>1500</v>
      </c>
      <c r="P32" s="22"/>
      <c r="Q32" s="22">
        <f>ROUND((M32-O32),5)</f>
        <v>-1304.68</v>
      </c>
      <c r="R32" s="22"/>
      <c r="S32" s="22">
        <v>1500</v>
      </c>
    </row>
    <row r="33" spans="1:20" x14ac:dyDescent="0.25">
      <c r="A33" s="1"/>
      <c r="B33" s="1"/>
      <c r="C33" s="1"/>
      <c r="D33" s="1"/>
      <c r="E33" s="1" t="s">
        <v>34</v>
      </c>
      <c r="F33" s="1"/>
      <c r="G33" s="22">
        <v>0</v>
      </c>
      <c r="H33" s="22"/>
      <c r="I33" s="22">
        <v>0</v>
      </c>
      <c r="J33" s="22"/>
      <c r="K33" s="22">
        <f>ROUND((G33-I33),5)</f>
        <v>0</v>
      </c>
      <c r="L33" s="22"/>
      <c r="M33" s="22">
        <v>759.48</v>
      </c>
      <c r="N33" s="22"/>
      <c r="O33" s="22">
        <v>600</v>
      </c>
      <c r="P33" s="22"/>
      <c r="Q33" s="22">
        <f>ROUND((M33-O33),5)</f>
        <v>159.47999999999999</v>
      </c>
      <c r="R33" s="22"/>
      <c r="S33" s="22">
        <v>600</v>
      </c>
    </row>
    <row r="34" spans="1:20" x14ac:dyDescent="0.25">
      <c r="A34" s="1"/>
      <c r="B34" s="1"/>
      <c r="C34" s="1"/>
      <c r="D34" s="1"/>
      <c r="E34" s="1" t="s">
        <v>35</v>
      </c>
      <c r="F34" s="1"/>
      <c r="G34" s="22">
        <v>3065.77</v>
      </c>
      <c r="H34" s="22"/>
      <c r="I34" s="22">
        <v>5000</v>
      </c>
      <c r="J34" s="22"/>
      <c r="K34" s="22">
        <f>ROUND((G34-I34),5)</f>
        <v>-1934.23</v>
      </c>
      <c r="L34" s="22"/>
      <c r="M34" s="22">
        <v>20203.77</v>
      </c>
      <c r="N34" s="22"/>
      <c r="O34" s="22">
        <v>39500</v>
      </c>
      <c r="P34" s="22"/>
      <c r="Q34" s="22">
        <f>ROUND((M34-O34),5)</f>
        <v>-19296.23</v>
      </c>
      <c r="R34" s="22"/>
      <c r="S34" s="22">
        <v>39500</v>
      </c>
    </row>
    <row r="35" spans="1:20" x14ac:dyDescent="0.25">
      <c r="A35" s="1"/>
      <c r="B35" s="1"/>
      <c r="C35" s="1"/>
      <c r="D35" s="1"/>
      <c r="E35" s="1" t="s">
        <v>36</v>
      </c>
      <c r="F35" s="1"/>
      <c r="G35" s="22">
        <v>1108.07</v>
      </c>
      <c r="H35" s="22"/>
      <c r="I35" s="22">
        <v>500</v>
      </c>
      <c r="J35" s="22"/>
      <c r="K35" s="22">
        <f>ROUND((G35-I35),5)</f>
        <v>608.07000000000005</v>
      </c>
      <c r="L35" s="22"/>
      <c r="M35" s="22">
        <v>3017.45</v>
      </c>
      <c r="N35" s="22"/>
      <c r="O35" s="22">
        <v>4500</v>
      </c>
      <c r="P35" s="22"/>
      <c r="Q35" s="22">
        <f>ROUND((M35-O35),5)</f>
        <v>-1482.55</v>
      </c>
      <c r="R35" s="22"/>
      <c r="S35" s="22">
        <v>4500</v>
      </c>
    </row>
    <row r="36" spans="1:20" x14ac:dyDescent="0.25">
      <c r="A36" s="1"/>
      <c r="B36" s="1"/>
      <c r="C36" s="1"/>
      <c r="D36" s="1"/>
      <c r="E36" s="1" t="s">
        <v>37</v>
      </c>
      <c r="F36" s="1"/>
      <c r="G36" s="22">
        <v>0</v>
      </c>
      <c r="H36" s="22"/>
      <c r="I36" s="22">
        <v>1000</v>
      </c>
      <c r="J36" s="22"/>
      <c r="K36" s="22">
        <f>ROUND((G36-I36),5)</f>
        <v>-1000</v>
      </c>
      <c r="L36" s="22"/>
      <c r="M36" s="22">
        <v>2473.3200000000002</v>
      </c>
      <c r="N36" s="22"/>
      <c r="O36" s="22">
        <v>5000</v>
      </c>
      <c r="P36" s="22"/>
      <c r="Q36" s="22">
        <f>ROUND((M36-O36),5)</f>
        <v>-2526.6799999999998</v>
      </c>
      <c r="R36" s="22"/>
      <c r="S36" s="22">
        <v>5000</v>
      </c>
    </row>
    <row r="37" spans="1:20" x14ac:dyDescent="0.25">
      <c r="A37" s="1"/>
      <c r="B37" s="1"/>
      <c r="C37" s="1"/>
      <c r="D37" s="1"/>
      <c r="E37" s="1" t="s">
        <v>38</v>
      </c>
      <c r="F37" s="1"/>
      <c r="G37" s="22">
        <v>500.11</v>
      </c>
      <c r="H37" s="22"/>
      <c r="I37" s="22"/>
      <c r="J37" s="22"/>
      <c r="K37" s="22"/>
      <c r="L37" s="22"/>
      <c r="M37" s="22">
        <v>4000.88</v>
      </c>
      <c r="N37" s="22"/>
      <c r="O37" s="22"/>
      <c r="P37" s="22"/>
      <c r="Q37" s="22"/>
      <c r="R37" s="22"/>
      <c r="S37" s="22"/>
    </row>
    <row r="38" spans="1:20" x14ac:dyDescent="0.25">
      <c r="A38" s="1"/>
      <c r="B38" s="1"/>
      <c r="C38" s="1"/>
      <c r="D38" s="1"/>
      <c r="E38" s="1" t="s">
        <v>39</v>
      </c>
      <c r="F38" s="1"/>
      <c r="G38" s="22">
        <v>22857.39</v>
      </c>
      <c r="H38" s="22"/>
      <c r="I38" s="22">
        <v>20960</v>
      </c>
      <c r="J38" s="22"/>
      <c r="K38" s="22">
        <f>ROUND((G38-I38),5)</f>
        <v>1897.39</v>
      </c>
      <c r="L38" s="22"/>
      <c r="M38" s="22">
        <v>166841.1</v>
      </c>
      <c r="N38" s="22"/>
      <c r="O38" s="22">
        <v>173960</v>
      </c>
      <c r="P38" s="22"/>
      <c r="Q38" s="22">
        <f>ROUND((M38-O38),5)</f>
        <v>-7118.9</v>
      </c>
      <c r="R38" s="22"/>
      <c r="S38" s="22">
        <v>173960</v>
      </c>
    </row>
    <row r="39" spans="1:20" x14ac:dyDescent="0.25">
      <c r="A39" s="1"/>
      <c r="B39" s="1"/>
      <c r="C39" s="1"/>
      <c r="D39" s="1"/>
      <c r="E39" s="1" t="s">
        <v>40</v>
      </c>
      <c r="F39" s="1"/>
      <c r="G39" s="22">
        <v>983.52</v>
      </c>
      <c r="H39" s="22"/>
      <c r="I39" s="22">
        <v>1200</v>
      </c>
      <c r="J39" s="22"/>
      <c r="K39" s="22">
        <f>ROUND((G39-I39),5)</f>
        <v>-216.48</v>
      </c>
      <c r="L39" s="22"/>
      <c r="M39" s="22">
        <v>9053.25</v>
      </c>
      <c r="N39" s="22"/>
      <c r="O39" s="22">
        <v>9950</v>
      </c>
      <c r="P39" s="22"/>
      <c r="Q39" s="22">
        <f>ROUND((M39-O39),5)</f>
        <v>-896.75</v>
      </c>
      <c r="R39" s="22"/>
      <c r="S39" s="22">
        <v>9950</v>
      </c>
    </row>
    <row r="40" spans="1:20" x14ac:dyDescent="0.25">
      <c r="A40" s="1"/>
      <c r="B40" s="1"/>
      <c r="C40" s="1"/>
      <c r="D40" s="1"/>
      <c r="E40" s="1" t="s">
        <v>41</v>
      </c>
      <c r="F40" s="1"/>
      <c r="G40" s="22">
        <v>1006.86</v>
      </c>
      <c r="H40" s="22"/>
      <c r="I40" s="22">
        <v>1400</v>
      </c>
      <c r="J40" s="22"/>
      <c r="K40" s="22">
        <f>ROUND((G40-I40),5)</f>
        <v>-393.14</v>
      </c>
      <c r="L40" s="22"/>
      <c r="M40" s="22">
        <v>10631.57</v>
      </c>
      <c r="N40" s="22"/>
      <c r="O40" s="22">
        <v>12200</v>
      </c>
      <c r="P40" s="22"/>
      <c r="Q40" s="22">
        <f>ROUND((M40-O40),5)</f>
        <v>-1568.43</v>
      </c>
      <c r="R40" s="22"/>
      <c r="S40" s="22">
        <v>12200</v>
      </c>
    </row>
    <row r="41" spans="1:20" x14ac:dyDescent="0.25">
      <c r="A41" s="1"/>
      <c r="B41" s="1"/>
      <c r="C41" s="1"/>
      <c r="D41" s="1"/>
      <c r="E41" s="1" t="s">
        <v>42</v>
      </c>
      <c r="F41" s="1"/>
      <c r="G41" s="22">
        <v>738</v>
      </c>
      <c r="H41" s="22"/>
      <c r="I41" s="22">
        <v>740</v>
      </c>
      <c r="J41" s="22"/>
      <c r="K41" s="22">
        <f>ROUND((G41-I41),5)</f>
        <v>-2</v>
      </c>
      <c r="L41" s="22"/>
      <c r="M41" s="22">
        <v>5661</v>
      </c>
      <c r="N41" s="22"/>
      <c r="O41" s="22">
        <v>5920</v>
      </c>
      <c r="P41" s="22"/>
      <c r="Q41" s="22">
        <f>ROUND((M41-O41),5)</f>
        <v>-259</v>
      </c>
      <c r="R41" s="22"/>
      <c r="S41" s="22">
        <v>5920</v>
      </c>
    </row>
    <row r="42" spans="1:20" x14ac:dyDescent="0.25">
      <c r="A42" s="1"/>
      <c r="B42" s="1"/>
      <c r="C42" s="1"/>
      <c r="D42" s="1"/>
      <c r="E42" s="1" t="s">
        <v>43</v>
      </c>
      <c r="F42" s="1"/>
      <c r="G42" s="22">
        <v>0</v>
      </c>
      <c r="H42" s="22"/>
      <c r="I42" s="22">
        <v>100</v>
      </c>
      <c r="J42" s="22"/>
      <c r="K42" s="22">
        <f>ROUND((G42-I42),5)</f>
        <v>-100</v>
      </c>
      <c r="L42" s="22"/>
      <c r="M42" s="22">
        <v>19</v>
      </c>
      <c r="N42" s="22"/>
      <c r="O42" s="22">
        <v>1400</v>
      </c>
      <c r="P42" s="22"/>
      <c r="Q42" s="22">
        <f>ROUND((M42-O42),5)</f>
        <v>-1381</v>
      </c>
      <c r="R42" s="22"/>
      <c r="S42" s="22">
        <v>1400</v>
      </c>
    </row>
    <row r="43" spans="1:20" ht="15.75" thickBot="1" x14ac:dyDescent="0.3">
      <c r="A43" s="1"/>
      <c r="B43" s="1"/>
      <c r="C43" s="1"/>
      <c r="D43" s="1"/>
      <c r="E43" s="1" t="s">
        <v>44</v>
      </c>
      <c r="F43" s="1"/>
      <c r="G43" s="22">
        <v>94.29</v>
      </c>
      <c r="H43" s="22"/>
      <c r="I43" s="22">
        <v>60</v>
      </c>
      <c r="J43" s="22"/>
      <c r="K43" s="22">
        <f>ROUND((G43-I43),5)</f>
        <v>34.29</v>
      </c>
      <c r="L43" s="22"/>
      <c r="M43" s="22">
        <v>554.51</v>
      </c>
      <c r="N43" s="22"/>
      <c r="O43" s="22">
        <v>540</v>
      </c>
      <c r="P43" s="22"/>
      <c r="Q43" s="22">
        <f>ROUND((M43-O43),5)</f>
        <v>14.51</v>
      </c>
      <c r="R43" s="22"/>
      <c r="S43" s="22">
        <v>540</v>
      </c>
    </row>
    <row r="44" spans="1:20" ht="15.75" thickBot="1" x14ac:dyDescent="0.3">
      <c r="A44" s="1"/>
      <c r="B44" s="1"/>
      <c r="C44" s="1"/>
      <c r="D44" s="1" t="s">
        <v>45</v>
      </c>
      <c r="E44" s="1"/>
      <c r="F44" s="1"/>
      <c r="G44" s="26">
        <f>ROUND(SUM(G24:G43),5)</f>
        <v>33717.339999999997</v>
      </c>
      <c r="H44" s="22"/>
      <c r="I44" s="26">
        <f>ROUND(SUM(I24:I43),5)</f>
        <v>31810</v>
      </c>
      <c r="J44" s="22"/>
      <c r="K44" s="26">
        <f>ROUND((G44-I44),5)</f>
        <v>1907.34</v>
      </c>
      <c r="L44" s="22"/>
      <c r="M44" s="26">
        <f>ROUND(SUM(M24:M43),5)</f>
        <v>252285.26</v>
      </c>
      <c r="N44" s="22"/>
      <c r="O44" s="26">
        <f>ROUND(SUM(O24:O43),5)</f>
        <v>283470</v>
      </c>
      <c r="P44" s="22"/>
      <c r="Q44" s="26">
        <f>ROUND((M44-O44),5)</f>
        <v>-31184.74</v>
      </c>
      <c r="R44" s="22"/>
      <c r="S44" s="26">
        <f>ROUND(SUM(S24:S43),5)</f>
        <v>283470</v>
      </c>
    </row>
    <row r="45" spans="1:20" ht="15.75" thickBot="1" x14ac:dyDescent="0.3">
      <c r="A45" s="1"/>
      <c r="B45" s="1" t="s">
        <v>46</v>
      </c>
      <c r="C45" s="1"/>
      <c r="D45" s="1"/>
      <c r="E45" s="1"/>
      <c r="F45" s="1"/>
      <c r="G45" s="26">
        <f>ROUND(G6+G23-G44,5)</f>
        <v>-24865.27</v>
      </c>
      <c r="H45" s="22"/>
      <c r="I45" s="26">
        <f>ROUND(I6+I23-I44,5)</f>
        <v>-14450</v>
      </c>
      <c r="J45" s="22"/>
      <c r="K45" s="26">
        <f>ROUND((G45-I45),5)</f>
        <v>-10415.27</v>
      </c>
      <c r="L45" s="22"/>
      <c r="M45" s="26">
        <f>ROUND(M6+M23-M44,5)</f>
        <v>232256.19</v>
      </c>
      <c r="N45" s="22"/>
      <c r="O45" s="26">
        <f>ROUND(O6+O23-O44,5)</f>
        <v>158250</v>
      </c>
      <c r="P45" s="22"/>
      <c r="Q45" s="26">
        <f>ROUND((M45-O45),5)</f>
        <v>74006.19</v>
      </c>
      <c r="R45" s="22"/>
      <c r="S45" s="26">
        <f>ROUND(S6+S23-S44,5)</f>
        <v>158250</v>
      </c>
    </row>
    <row r="46" spans="1:20" s="11" customFormat="1" ht="12" thickBot="1" x14ac:dyDescent="0.25">
      <c r="A46" s="1" t="s">
        <v>47</v>
      </c>
      <c r="B46" s="1"/>
      <c r="C46" s="1"/>
      <c r="D46" s="1"/>
      <c r="E46" s="1"/>
      <c r="F46" s="1"/>
      <c r="G46" s="27">
        <f>G45</f>
        <v>-24865.27</v>
      </c>
      <c r="H46" s="28"/>
      <c r="I46" s="27">
        <f>I45</f>
        <v>-14450</v>
      </c>
      <c r="J46" s="28"/>
      <c r="K46" s="27">
        <f>ROUND((G46-I46),5)</f>
        <v>-10415.27</v>
      </c>
      <c r="L46" s="28"/>
      <c r="M46" s="27">
        <f>M45</f>
        <v>232256.19</v>
      </c>
      <c r="N46" s="28"/>
      <c r="O46" s="27">
        <f>O45</f>
        <v>158250</v>
      </c>
      <c r="P46" s="28"/>
      <c r="Q46" s="27">
        <f>ROUND((M46-O46),5)</f>
        <v>74006.19</v>
      </c>
      <c r="R46" s="28"/>
      <c r="S46" s="27">
        <f>S45</f>
        <v>158250</v>
      </c>
      <c r="T46" s="28"/>
    </row>
    <row r="47" spans="1:20" ht="15.75" thickTop="1" x14ac:dyDescent="0.25"/>
  </sheetData>
  <pageMargins left="0.2" right="0.45" top="0.75" bottom="0.75" header="0.3" footer="0.3"/>
  <pageSetup scale="8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6FD7-7D0F-47E0-A441-C600737D6ADB}">
  <sheetPr codeName="Sheet2">
    <pageSetUpPr fitToPage="1"/>
  </sheetPr>
  <dimension ref="A1:G50"/>
  <sheetViews>
    <sheetView topLeftCell="A19" workbookViewId="0">
      <selection activeCell="I40" sqref="I40"/>
    </sheetView>
  </sheetViews>
  <sheetFormatPr defaultRowHeight="15" x14ac:dyDescent="0.25"/>
  <cols>
    <col min="1" max="4" width="3" style="11" customWidth="1"/>
    <col min="5" max="5" width="27.85546875" style="11" customWidth="1"/>
    <col min="6" max="6" width="11.5703125" bestFit="1" customWidth="1"/>
    <col min="7" max="7" width="10.85546875" style="6" bestFit="1" customWidth="1"/>
  </cols>
  <sheetData>
    <row r="1" spans="1:7" ht="15.75" x14ac:dyDescent="0.25">
      <c r="A1" s="34" t="s">
        <v>0</v>
      </c>
      <c r="B1" s="31"/>
      <c r="C1" s="31"/>
      <c r="D1" s="31"/>
      <c r="E1" s="31"/>
      <c r="F1" s="12"/>
    </row>
    <row r="2" spans="1:7" ht="18" x14ac:dyDescent="0.25">
      <c r="A2" s="33" t="s">
        <v>99</v>
      </c>
      <c r="B2" s="31"/>
      <c r="C2" s="31"/>
      <c r="D2" s="31"/>
      <c r="E2" s="31"/>
      <c r="F2" s="12"/>
    </row>
    <row r="3" spans="1:7" x14ac:dyDescent="0.25">
      <c r="A3" s="32" t="s">
        <v>98</v>
      </c>
      <c r="B3" s="31"/>
      <c r="C3" s="31"/>
      <c r="D3" s="31"/>
      <c r="E3" s="31"/>
      <c r="F3" s="12" t="s">
        <v>2</v>
      </c>
    </row>
    <row r="4" spans="1:7" s="14" customFormat="1" ht="15.75" thickBot="1" x14ac:dyDescent="0.3">
      <c r="A4" s="13"/>
      <c r="B4" s="13"/>
      <c r="C4" s="13"/>
      <c r="D4" s="13"/>
      <c r="E4" s="13"/>
      <c r="F4" s="30" t="s">
        <v>97</v>
      </c>
      <c r="G4" s="6"/>
    </row>
    <row r="5" spans="1:7" ht="15.75" thickTop="1" x14ac:dyDescent="0.25">
      <c r="A5" s="1" t="s">
        <v>96</v>
      </c>
      <c r="B5" s="1"/>
      <c r="C5" s="1"/>
      <c r="D5" s="1"/>
      <c r="E5" s="1"/>
      <c r="F5" s="5"/>
    </row>
    <row r="6" spans="1:7" x14ac:dyDescent="0.25">
      <c r="A6" s="1"/>
      <c r="B6" s="1" t="s">
        <v>95</v>
      </c>
      <c r="C6" s="1"/>
      <c r="D6" s="1"/>
      <c r="E6" s="1"/>
      <c r="F6" s="5"/>
    </row>
    <row r="7" spans="1:7" x14ac:dyDescent="0.25">
      <c r="A7" s="1"/>
      <c r="B7" s="1"/>
      <c r="C7" s="1" t="s">
        <v>94</v>
      </c>
      <c r="D7" s="1"/>
      <c r="E7" s="1"/>
      <c r="F7" s="5"/>
    </row>
    <row r="8" spans="1:7" x14ac:dyDescent="0.25">
      <c r="A8" s="1"/>
      <c r="B8" s="1"/>
      <c r="C8" s="1"/>
      <c r="D8" s="1" t="s">
        <v>93</v>
      </c>
      <c r="E8" s="1"/>
      <c r="F8" s="5">
        <v>116.37</v>
      </c>
    </row>
    <row r="9" spans="1:7" x14ac:dyDescent="0.25">
      <c r="A9" s="1"/>
      <c r="B9" s="1"/>
      <c r="C9" s="1"/>
      <c r="D9" s="1" t="s">
        <v>92</v>
      </c>
      <c r="E9" s="1"/>
      <c r="F9" s="5">
        <v>547005.12</v>
      </c>
    </row>
    <row r="10" spans="1:7" ht="15.75" thickBot="1" x14ac:dyDescent="0.3">
      <c r="A10" s="1"/>
      <c r="B10" s="1"/>
      <c r="C10" s="1"/>
      <c r="D10" s="1" t="s">
        <v>91</v>
      </c>
      <c r="E10" s="1"/>
      <c r="F10" s="7">
        <v>113.38</v>
      </c>
    </row>
    <row r="11" spans="1:7" x14ac:dyDescent="0.25">
      <c r="A11" s="1"/>
      <c r="B11" s="1"/>
      <c r="C11" s="1" t="s">
        <v>90</v>
      </c>
      <c r="D11" s="1"/>
      <c r="E11" s="1"/>
      <c r="F11" s="5">
        <f>ROUND(SUM(F7:F10),5)</f>
        <v>547234.87</v>
      </c>
    </row>
    <row r="12" spans="1:7" x14ac:dyDescent="0.25">
      <c r="A12" s="1"/>
      <c r="B12" s="1"/>
      <c r="C12" s="1" t="s">
        <v>89</v>
      </c>
      <c r="D12" s="1"/>
      <c r="E12" s="1"/>
      <c r="F12" s="5"/>
    </row>
    <row r="13" spans="1:7" x14ac:dyDescent="0.25">
      <c r="A13" s="1"/>
      <c r="B13" s="1"/>
      <c r="C13" s="1"/>
      <c r="D13" s="1" t="s">
        <v>88</v>
      </c>
      <c r="E13" s="1"/>
      <c r="F13" s="5">
        <v>8519</v>
      </c>
      <c r="G13" s="6" t="s">
        <v>121</v>
      </c>
    </row>
    <row r="14" spans="1:7" ht="15.75" thickBot="1" x14ac:dyDescent="0.3">
      <c r="A14" s="1"/>
      <c r="B14" s="1"/>
      <c r="C14" s="1"/>
      <c r="D14" s="1" t="s">
        <v>87</v>
      </c>
      <c r="E14" s="1"/>
      <c r="F14" s="7">
        <v>2770.92</v>
      </c>
    </row>
    <row r="15" spans="1:7" x14ac:dyDescent="0.25">
      <c r="A15" s="1"/>
      <c r="B15" s="1"/>
      <c r="C15" s="1" t="s">
        <v>86</v>
      </c>
      <c r="D15" s="1"/>
      <c r="E15" s="1"/>
      <c r="F15" s="5">
        <f>ROUND(SUM(F12:F14),5)</f>
        <v>11289.92</v>
      </c>
    </row>
    <row r="16" spans="1:7" x14ac:dyDescent="0.25">
      <c r="A16" s="1"/>
      <c r="B16" s="1"/>
      <c r="C16" s="1" t="s">
        <v>85</v>
      </c>
      <c r="D16" s="1"/>
      <c r="E16" s="1"/>
      <c r="F16" s="5"/>
    </row>
    <row r="17" spans="1:7" ht="15.75" thickBot="1" x14ac:dyDescent="0.3">
      <c r="A17" s="1"/>
      <c r="B17" s="1"/>
      <c r="C17" s="1"/>
      <c r="D17" s="1" t="s">
        <v>84</v>
      </c>
      <c r="E17" s="1"/>
      <c r="F17" s="5">
        <v>13520.81</v>
      </c>
      <c r="G17" s="6" t="s">
        <v>122</v>
      </c>
    </row>
    <row r="18" spans="1:7" ht="15.75" thickBot="1" x14ac:dyDescent="0.3">
      <c r="A18" s="1"/>
      <c r="B18" s="1"/>
      <c r="C18" s="1" t="s">
        <v>83</v>
      </c>
      <c r="D18" s="1"/>
      <c r="E18" s="1"/>
      <c r="F18" s="8">
        <f>ROUND(SUM(F16:F17),5)</f>
        <v>13520.81</v>
      </c>
    </row>
    <row r="19" spans="1:7" x14ac:dyDescent="0.25">
      <c r="A19" s="1"/>
      <c r="B19" s="1" t="s">
        <v>82</v>
      </c>
      <c r="C19" s="1"/>
      <c r="D19" s="1"/>
      <c r="E19" s="1"/>
      <c r="F19" s="5">
        <f>ROUND(F6+F11+F15+F18,5)</f>
        <v>572045.6</v>
      </c>
    </row>
    <row r="20" spans="1:7" x14ac:dyDescent="0.25">
      <c r="A20" s="1"/>
      <c r="B20" s="1" t="s">
        <v>81</v>
      </c>
      <c r="C20" s="1"/>
      <c r="D20" s="1"/>
      <c r="E20" s="1"/>
      <c r="F20" s="5"/>
    </row>
    <row r="21" spans="1:7" x14ac:dyDescent="0.25">
      <c r="A21" s="1"/>
      <c r="B21" s="1"/>
      <c r="C21" s="1" t="s">
        <v>80</v>
      </c>
      <c r="D21" s="1"/>
      <c r="E21" s="1"/>
      <c r="F21" s="5">
        <v>24152.03</v>
      </c>
    </row>
    <row r="22" spans="1:7" x14ac:dyDescent="0.25">
      <c r="A22" s="1"/>
      <c r="B22" s="1"/>
      <c r="C22" s="1" t="s">
        <v>79</v>
      </c>
      <c r="D22" s="1"/>
      <c r="E22" s="1"/>
      <c r="F22" s="5">
        <v>-6167.72</v>
      </c>
    </row>
    <row r="23" spans="1:7" x14ac:dyDescent="0.25">
      <c r="A23" s="1"/>
      <c r="B23" s="1"/>
      <c r="C23" s="1" t="s">
        <v>78</v>
      </c>
      <c r="D23" s="1"/>
      <c r="E23" s="1"/>
      <c r="F23" s="5">
        <v>21071.74</v>
      </c>
    </row>
    <row r="24" spans="1:7" ht="15.75" thickBot="1" x14ac:dyDescent="0.3">
      <c r="A24" s="1"/>
      <c r="B24" s="1"/>
      <c r="C24" s="1" t="s">
        <v>77</v>
      </c>
      <c r="D24" s="1"/>
      <c r="E24" s="1"/>
      <c r="F24" s="5">
        <v>-16135.58</v>
      </c>
    </row>
    <row r="25" spans="1:7" ht="15.75" thickBot="1" x14ac:dyDescent="0.3">
      <c r="A25" s="1"/>
      <c r="B25" s="1" t="s">
        <v>76</v>
      </c>
      <c r="C25" s="1"/>
      <c r="D25" s="1"/>
      <c r="E25" s="1"/>
      <c r="F25" s="9">
        <f>ROUND(SUM(F20:F24),5)</f>
        <v>22920.47</v>
      </c>
    </row>
    <row r="26" spans="1:7" s="11" customFormat="1" ht="12" thickBot="1" x14ac:dyDescent="0.25">
      <c r="A26" s="1" t="s">
        <v>75</v>
      </c>
      <c r="B26" s="1"/>
      <c r="C26" s="1"/>
      <c r="D26" s="1"/>
      <c r="E26" s="1"/>
      <c r="F26" s="10">
        <f>ROUND(F5+F19+F25,5)</f>
        <v>594966.06999999995</v>
      </c>
      <c r="G26" s="6"/>
    </row>
    <row r="27" spans="1:7" ht="15.75" thickTop="1" x14ac:dyDescent="0.25">
      <c r="A27" s="1" t="s">
        <v>74</v>
      </c>
      <c r="B27" s="1"/>
      <c r="C27" s="1"/>
      <c r="D27" s="1"/>
      <c r="E27" s="1"/>
      <c r="F27" s="5"/>
    </row>
    <row r="28" spans="1:7" x14ac:dyDescent="0.25">
      <c r="A28" s="1"/>
      <c r="B28" s="1" t="s">
        <v>73</v>
      </c>
      <c r="C28" s="1"/>
      <c r="D28" s="1"/>
      <c r="E28" s="1"/>
      <c r="F28" s="5"/>
    </row>
    <row r="29" spans="1:7" x14ac:dyDescent="0.25">
      <c r="A29" s="1"/>
      <c r="B29" s="1"/>
      <c r="C29" s="1" t="s">
        <v>72</v>
      </c>
      <c r="D29" s="1"/>
      <c r="E29" s="1"/>
      <c r="F29" s="5"/>
    </row>
    <row r="30" spans="1:7" x14ac:dyDescent="0.25">
      <c r="A30" s="1"/>
      <c r="B30" s="1"/>
      <c r="C30" s="1"/>
      <c r="D30" s="1" t="s">
        <v>71</v>
      </c>
      <c r="E30" s="1"/>
      <c r="F30" s="5"/>
    </row>
    <row r="31" spans="1:7" ht="15.75" thickBot="1" x14ac:dyDescent="0.3">
      <c r="A31" s="1"/>
      <c r="B31" s="1"/>
      <c r="C31" s="1"/>
      <c r="D31" s="1"/>
      <c r="E31" s="1" t="s">
        <v>70</v>
      </c>
      <c r="F31" s="7">
        <v>12989.77</v>
      </c>
      <c r="G31" s="6" t="s">
        <v>123</v>
      </c>
    </row>
    <row r="32" spans="1:7" x14ac:dyDescent="0.25">
      <c r="A32" s="1"/>
      <c r="B32" s="1"/>
      <c r="C32" s="1"/>
      <c r="D32" s="1" t="s">
        <v>69</v>
      </c>
      <c r="E32" s="1"/>
      <c r="F32" s="5">
        <f>ROUND(SUM(F30:F31),5)</f>
        <v>12989.77</v>
      </c>
    </row>
    <row r="33" spans="1:6" x14ac:dyDescent="0.25">
      <c r="A33" s="1"/>
      <c r="B33" s="1"/>
      <c r="C33" s="1"/>
      <c r="D33" s="1" t="s">
        <v>68</v>
      </c>
      <c r="E33" s="1"/>
      <c r="F33" s="5"/>
    </row>
    <row r="34" spans="1:6" x14ac:dyDescent="0.25">
      <c r="A34" s="1"/>
      <c r="B34" s="1"/>
      <c r="C34" s="1"/>
      <c r="D34" s="1"/>
      <c r="E34" s="1" t="s">
        <v>67</v>
      </c>
      <c r="F34" s="5">
        <v>-18.41</v>
      </c>
    </row>
    <row r="35" spans="1:6" ht="15.75" thickBot="1" x14ac:dyDescent="0.3">
      <c r="A35" s="1"/>
      <c r="B35" s="1"/>
      <c r="C35" s="1"/>
      <c r="D35" s="1"/>
      <c r="E35" s="1" t="s">
        <v>66</v>
      </c>
      <c r="F35" s="7">
        <v>2763.42</v>
      </c>
    </row>
    <row r="36" spans="1:6" x14ac:dyDescent="0.25">
      <c r="A36" s="1"/>
      <c r="B36" s="1"/>
      <c r="C36" s="1"/>
      <c r="D36" s="1" t="s">
        <v>65</v>
      </c>
      <c r="E36" s="1"/>
      <c r="F36" s="5">
        <f>ROUND(SUM(F33:F35),5)</f>
        <v>2745.01</v>
      </c>
    </row>
    <row r="37" spans="1:6" x14ac:dyDescent="0.25">
      <c r="A37" s="1"/>
      <c r="B37" s="1"/>
      <c r="C37" s="1"/>
      <c r="D37" s="1" t="s">
        <v>64</v>
      </c>
      <c r="E37" s="1"/>
      <c r="F37" s="5"/>
    </row>
    <row r="38" spans="1:6" x14ac:dyDescent="0.25">
      <c r="A38" s="1"/>
      <c r="B38" s="1"/>
      <c r="C38" s="1"/>
      <c r="D38" s="1"/>
      <c r="E38" s="1" t="s">
        <v>63</v>
      </c>
      <c r="F38" s="5">
        <v>13147.19</v>
      </c>
    </row>
    <row r="39" spans="1:6" ht="15.75" thickBot="1" x14ac:dyDescent="0.3">
      <c r="A39" s="1"/>
      <c r="B39" s="1"/>
      <c r="C39" s="1"/>
      <c r="D39" s="1"/>
      <c r="E39" s="1" t="s">
        <v>62</v>
      </c>
      <c r="F39" s="5">
        <v>-179.85</v>
      </c>
    </row>
    <row r="40" spans="1:6" ht="15.75" thickBot="1" x14ac:dyDescent="0.3">
      <c r="A40" s="1"/>
      <c r="B40" s="1"/>
      <c r="C40" s="1"/>
      <c r="D40" s="1" t="s">
        <v>61</v>
      </c>
      <c r="E40" s="1"/>
      <c r="F40" s="9">
        <f>ROUND(SUM(F37:F39),5)</f>
        <v>12967.34</v>
      </c>
    </row>
    <row r="41" spans="1:6" ht="15.75" thickBot="1" x14ac:dyDescent="0.3">
      <c r="A41" s="1"/>
      <c r="B41" s="1"/>
      <c r="C41" s="1" t="s">
        <v>60</v>
      </c>
      <c r="D41" s="1"/>
      <c r="E41" s="1"/>
      <c r="F41" s="8">
        <f>ROUND(F29+F32+F36+F40,5)</f>
        <v>28702.12</v>
      </c>
    </row>
    <row r="42" spans="1:6" x14ac:dyDescent="0.25">
      <c r="A42" s="1"/>
      <c r="B42" s="1" t="s">
        <v>59</v>
      </c>
      <c r="C42" s="1"/>
      <c r="D42" s="1"/>
      <c r="E42" s="1"/>
      <c r="F42" s="5">
        <f>ROUND(F28+F41,5)</f>
        <v>28702.12</v>
      </c>
    </row>
    <row r="43" spans="1:6" x14ac:dyDescent="0.25">
      <c r="A43" s="1"/>
      <c r="B43" s="1" t="s">
        <v>58</v>
      </c>
      <c r="C43" s="1"/>
      <c r="D43" s="1"/>
      <c r="E43" s="1"/>
      <c r="F43" s="5"/>
    </row>
    <row r="44" spans="1:6" x14ac:dyDescent="0.25">
      <c r="A44" s="1"/>
      <c r="B44" s="1"/>
      <c r="C44" s="1" t="s">
        <v>57</v>
      </c>
      <c r="D44" s="1"/>
      <c r="E44" s="1"/>
      <c r="F44" s="5">
        <v>25000</v>
      </c>
    </row>
    <row r="45" spans="1:6" x14ac:dyDescent="0.25">
      <c r="A45" s="1"/>
      <c r="B45" s="1"/>
      <c r="C45" s="1" t="s">
        <v>56</v>
      </c>
      <c r="D45" s="1"/>
      <c r="E45" s="1"/>
      <c r="F45" s="5">
        <v>305025.76</v>
      </c>
    </row>
    <row r="46" spans="1:6" x14ac:dyDescent="0.25">
      <c r="A46" s="1"/>
      <c r="B46" s="1"/>
      <c r="C46" s="1" t="s">
        <v>55</v>
      </c>
      <c r="D46" s="1"/>
      <c r="E46" s="1"/>
      <c r="F46" s="5">
        <v>3982</v>
      </c>
    </row>
    <row r="47" spans="1:6" ht="15.75" thickBot="1" x14ac:dyDescent="0.3">
      <c r="A47" s="1"/>
      <c r="B47" s="1"/>
      <c r="C47" s="1" t="s">
        <v>47</v>
      </c>
      <c r="D47" s="1"/>
      <c r="E47" s="1"/>
      <c r="F47" s="5">
        <v>232256.19</v>
      </c>
    </row>
    <row r="48" spans="1:6" ht="15.75" thickBot="1" x14ac:dyDescent="0.3">
      <c r="A48" s="1"/>
      <c r="B48" s="1" t="s">
        <v>54</v>
      </c>
      <c r="C48" s="1"/>
      <c r="D48" s="1"/>
      <c r="E48" s="1"/>
      <c r="F48" s="9">
        <f>ROUND(SUM(F43:F47),5)</f>
        <v>566263.94999999995</v>
      </c>
    </row>
    <row r="49" spans="1:7" s="11" customFormat="1" ht="12" thickBot="1" x14ac:dyDescent="0.25">
      <c r="A49" s="1" t="s">
        <v>53</v>
      </c>
      <c r="B49" s="1"/>
      <c r="C49" s="1"/>
      <c r="D49" s="1"/>
      <c r="E49" s="1"/>
      <c r="F49" s="10">
        <f>ROUND(F27+F42+F48,5)</f>
        <v>594966.06999999995</v>
      </c>
      <c r="G49" s="6"/>
    </row>
    <row r="50" spans="1:7" ht="15.75" thickTop="1" x14ac:dyDescent="0.25"/>
  </sheetData>
  <pageMargins left="0.7" right="0.7" top="0.75" bottom="0.75" header="0.3" footer="0.3"/>
  <pageSetup scale="94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74" r:id="rId4" name="TextBox2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4" r:id="rId4" name="TextBox2"/>
      </mc:Fallback>
    </mc:AlternateContent>
    <mc:AlternateContent xmlns:mc="http://schemas.openxmlformats.org/markup-compatibility/2006">
      <mc:Choice Requires="x14">
        <control shapeId="3073" r:id="rId6" name="TextBox1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3" r:id="rId6" name="Text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EB8E7-F9BB-4D6D-8ADE-A266C84D5DBF}">
  <sheetPr codeName="Sheet3"/>
  <dimension ref="A1:N18"/>
  <sheetViews>
    <sheetView tabSelected="1" workbookViewId="0">
      <selection activeCell="I14" sqref="I14"/>
    </sheetView>
  </sheetViews>
  <sheetFormatPr defaultRowHeight="15" x14ac:dyDescent="0.25"/>
  <cols>
    <col min="1" max="1" width="3" style="11" customWidth="1"/>
    <col min="2" max="2" width="26.7109375" style="11" customWidth="1"/>
    <col min="3" max="3" width="9" style="16" bestFit="1" customWidth="1"/>
    <col min="4" max="4" width="1" style="16" customWidth="1"/>
    <col min="5" max="5" width="5.140625" style="16" bestFit="1" customWidth="1"/>
    <col min="6" max="6" width="1" style="16" customWidth="1"/>
    <col min="7" max="7" width="6" style="16" bestFit="1" customWidth="1"/>
    <col min="8" max="8" width="0.85546875" style="16" customWidth="1"/>
    <col min="9" max="9" width="6" style="16" bestFit="1" customWidth="1"/>
    <col min="10" max="10" width="0.85546875" style="16" customWidth="1"/>
    <col min="11" max="11" width="7.42578125" style="16" bestFit="1" customWidth="1"/>
    <col min="12" max="12" width="1" style="16" customWidth="1"/>
    <col min="13" max="13" width="9" style="16" bestFit="1" customWidth="1"/>
    <col min="14" max="14" width="12.28515625" bestFit="1" customWidth="1"/>
  </cols>
  <sheetData>
    <row r="1" spans="1:14" ht="15.75" x14ac:dyDescent="0.25">
      <c r="A1" s="34" t="s">
        <v>0</v>
      </c>
      <c r="B1" s="31"/>
      <c r="M1" s="17"/>
    </row>
    <row r="2" spans="1:14" ht="18" x14ac:dyDescent="0.25">
      <c r="A2" s="33" t="s">
        <v>119</v>
      </c>
      <c r="B2" s="31"/>
      <c r="M2" s="17"/>
    </row>
    <row r="3" spans="1:14" x14ac:dyDescent="0.25">
      <c r="A3" s="32" t="s">
        <v>98</v>
      </c>
      <c r="B3" s="31"/>
      <c r="M3" s="17" t="s">
        <v>118</v>
      </c>
    </row>
    <row r="4" spans="1:14" s="14" customFormat="1" ht="15.75" thickBot="1" x14ac:dyDescent="0.3">
      <c r="A4" s="13"/>
      <c r="B4" s="13"/>
      <c r="C4" s="35" t="s">
        <v>117</v>
      </c>
      <c r="D4" s="21"/>
      <c r="E4" s="35" t="s">
        <v>116</v>
      </c>
      <c r="F4" s="21"/>
      <c r="G4" s="35" t="s">
        <v>115</v>
      </c>
      <c r="H4" s="21"/>
      <c r="I4" s="35" t="s">
        <v>114</v>
      </c>
      <c r="J4" s="21"/>
      <c r="K4" s="35" t="s">
        <v>113</v>
      </c>
      <c r="L4" s="21"/>
      <c r="M4" s="35" t="s">
        <v>100</v>
      </c>
    </row>
    <row r="5" spans="1:14" ht="15.75" thickTop="1" x14ac:dyDescent="0.25">
      <c r="A5" s="1"/>
      <c r="B5" s="1" t="s">
        <v>112</v>
      </c>
      <c r="C5" s="22">
        <v>32.200000000000003</v>
      </c>
      <c r="D5" s="22"/>
      <c r="E5" s="22">
        <v>0</v>
      </c>
      <c r="F5" s="22"/>
      <c r="G5" s="22">
        <v>0</v>
      </c>
      <c r="H5" s="22"/>
      <c r="I5" s="22">
        <v>0</v>
      </c>
      <c r="J5" s="22"/>
      <c r="K5" s="22">
        <v>0</v>
      </c>
      <c r="L5" s="22"/>
      <c r="M5" s="22">
        <f>ROUND(SUM(C5:K5),5)</f>
        <v>32.200000000000003</v>
      </c>
      <c r="N5" s="6" t="s">
        <v>120</v>
      </c>
    </row>
    <row r="6" spans="1:14" x14ac:dyDescent="0.25">
      <c r="A6" s="1"/>
      <c r="B6" s="1" t="s">
        <v>111</v>
      </c>
      <c r="C6" s="22">
        <v>2595.4899999999998</v>
      </c>
      <c r="D6" s="22"/>
      <c r="E6" s="22">
        <v>0</v>
      </c>
      <c r="F6" s="22"/>
      <c r="G6" s="22">
        <v>0</v>
      </c>
      <c r="H6" s="22"/>
      <c r="I6" s="22">
        <v>0</v>
      </c>
      <c r="J6" s="22"/>
      <c r="K6" s="22">
        <v>0</v>
      </c>
      <c r="L6" s="22"/>
      <c r="M6" s="22">
        <f>ROUND(SUM(C6:K6),5)</f>
        <v>2595.4899999999998</v>
      </c>
    </row>
    <row r="7" spans="1:14" x14ac:dyDescent="0.25">
      <c r="A7" s="1"/>
      <c r="B7" s="1" t="s">
        <v>110</v>
      </c>
      <c r="C7" s="22">
        <v>717.87</v>
      </c>
      <c r="D7" s="22"/>
      <c r="E7" s="22">
        <v>0</v>
      </c>
      <c r="F7" s="22"/>
      <c r="G7" s="22">
        <v>0</v>
      </c>
      <c r="H7" s="22"/>
      <c r="I7" s="22">
        <v>0</v>
      </c>
      <c r="J7" s="22"/>
      <c r="K7" s="22">
        <v>0</v>
      </c>
      <c r="L7" s="22"/>
      <c r="M7" s="22">
        <f>ROUND(SUM(C7:K7),5)</f>
        <v>717.87</v>
      </c>
    </row>
    <row r="8" spans="1:14" x14ac:dyDescent="0.25">
      <c r="A8" s="1"/>
      <c r="B8" s="1" t="s">
        <v>109</v>
      </c>
      <c r="C8" s="22">
        <v>0</v>
      </c>
      <c r="D8" s="22"/>
      <c r="E8" s="22">
        <v>0</v>
      </c>
      <c r="F8" s="22"/>
      <c r="G8" s="22">
        <v>0</v>
      </c>
      <c r="H8" s="22"/>
      <c r="I8" s="22">
        <v>0</v>
      </c>
      <c r="J8" s="22"/>
      <c r="K8" s="22">
        <v>-301.51</v>
      </c>
      <c r="L8" s="22"/>
      <c r="M8" s="22">
        <f>ROUND(SUM(C8:K8),5)</f>
        <v>-301.51</v>
      </c>
    </row>
    <row r="9" spans="1:14" x14ac:dyDescent="0.25">
      <c r="A9" s="1"/>
      <c r="B9" s="1" t="s">
        <v>108</v>
      </c>
      <c r="C9" s="22">
        <v>100</v>
      </c>
      <c r="D9" s="22"/>
      <c r="E9" s="22">
        <v>0</v>
      </c>
      <c r="F9" s="22"/>
      <c r="G9" s="22">
        <v>0</v>
      </c>
      <c r="H9" s="22"/>
      <c r="I9" s="22">
        <v>0</v>
      </c>
      <c r="J9" s="22"/>
      <c r="K9" s="22">
        <v>0</v>
      </c>
      <c r="L9" s="22"/>
      <c r="M9" s="22">
        <f>ROUND(SUM(C9:K9),5)</f>
        <v>100</v>
      </c>
    </row>
    <row r="10" spans="1:14" x14ac:dyDescent="0.25">
      <c r="A10" s="1"/>
      <c r="B10" s="1" t="s">
        <v>107</v>
      </c>
      <c r="C10" s="22">
        <v>3474.3</v>
      </c>
      <c r="D10" s="22"/>
      <c r="E10" s="22">
        <v>0</v>
      </c>
      <c r="F10" s="22"/>
      <c r="G10" s="22">
        <v>0</v>
      </c>
      <c r="H10" s="22"/>
      <c r="I10" s="22">
        <v>0</v>
      </c>
      <c r="J10" s="22"/>
      <c r="K10" s="22">
        <v>0</v>
      </c>
      <c r="L10" s="22"/>
      <c r="M10" s="22">
        <f>ROUND(SUM(C10:K10),5)</f>
        <v>3474.3</v>
      </c>
      <c r="N10" s="6" t="s">
        <v>120</v>
      </c>
    </row>
    <row r="11" spans="1:14" x14ac:dyDescent="0.25">
      <c r="A11" s="1"/>
      <c r="B11" s="1" t="s">
        <v>106</v>
      </c>
      <c r="C11" s="22">
        <v>1559.24</v>
      </c>
      <c r="D11" s="22"/>
      <c r="E11" s="22">
        <v>0</v>
      </c>
      <c r="F11" s="22"/>
      <c r="G11" s="22">
        <v>0</v>
      </c>
      <c r="H11" s="22"/>
      <c r="I11" s="22">
        <v>0</v>
      </c>
      <c r="J11" s="22"/>
      <c r="K11" s="22">
        <v>0</v>
      </c>
      <c r="L11" s="22"/>
      <c r="M11" s="22">
        <f>ROUND(SUM(C11:K11),5)</f>
        <v>1559.24</v>
      </c>
      <c r="N11" s="6" t="s">
        <v>120</v>
      </c>
    </row>
    <row r="12" spans="1:14" x14ac:dyDescent="0.25">
      <c r="A12" s="1"/>
      <c r="B12" s="1" t="s">
        <v>105</v>
      </c>
      <c r="C12" s="22">
        <v>134.24</v>
      </c>
      <c r="D12" s="22"/>
      <c r="E12" s="22">
        <v>0</v>
      </c>
      <c r="F12" s="22"/>
      <c r="G12" s="22">
        <v>0</v>
      </c>
      <c r="H12" s="22"/>
      <c r="I12" s="22">
        <v>0</v>
      </c>
      <c r="J12" s="22"/>
      <c r="K12" s="22">
        <v>0</v>
      </c>
      <c r="L12" s="22"/>
      <c r="M12" s="22">
        <f>ROUND(SUM(C12:K12),5)</f>
        <v>134.24</v>
      </c>
      <c r="N12" s="6" t="s">
        <v>120</v>
      </c>
    </row>
    <row r="13" spans="1:14" x14ac:dyDescent="0.25">
      <c r="A13" s="1"/>
      <c r="B13" s="1" t="s">
        <v>104</v>
      </c>
      <c r="C13" s="22">
        <v>2026.51</v>
      </c>
      <c r="D13" s="22"/>
      <c r="E13" s="22">
        <v>0</v>
      </c>
      <c r="F13" s="22"/>
      <c r="G13" s="22">
        <v>0</v>
      </c>
      <c r="H13" s="22"/>
      <c r="I13" s="22">
        <v>0</v>
      </c>
      <c r="J13" s="22"/>
      <c r="K13" s="22">
        <v>0</v>
      </c>
      <c r="L13" s="22"/>
      <c r="M13" s="22">
        <f>ROUND(SUM(C13:K13),5)</f>
        <v>2026.51</v>
      </c>
      <c r="N13" s="6" t="s">
        <v>120</v>
      </c>
    </row>
    <row r="14" spans="1:14" x14ac:dyDescent="0.25">
      <c r="A14" s="1"/>
      <c r="B14" s="1" t="s">
        <v>103</v>
      </c>
      <c r="C14" s="22">
        <v>0</v>
      </c>
      <c r="D14" s="22"/>
      <c r="E14" s="22">
        <v>0.81</v>
      </c>
      <c r="F14" s="22"/>
      <c r="G14" s="22">
        <v>0</v>
      </c>
      <c r="H14" s="22"/>
      <c r="I14" s="22">
        <v>0</v>
      </c>
      <c r="J14" s="22"/>
      <c r="K14" s="22">
        <v>0</v>
      </c>
      <c r="L14" s="22"/>
      <c r="M14" s="22">
        <f>ROUND(SUM(C14:K14),5)</f>
        <v>0.81</v>
      </c>
    </row>
    <row r="15" spans="1:14" x14ac:dyDescent="0.25">
      <c r="A15" s="1"/>
      <c r="B15" s="1" t="s">
        <v>102</v>
      </c>
      <c r="C15" s="22">
        <v>2509.02</v>
      </c>
      <c r="D15" s="22"/>
      <c r="E15" s="22">
        <v>0</v>
      </c>
      <c r="F15" s="22"/>
      <c r="G15" s="22">
        <v>0</v>
      </c>
      <c r="H15" s="22"/>
      <c r="I15" s="22">
        <v>0</v>
      </c>
      <c r="J15" s="22"/>
      <c r="K15" s="22">
        <v>0</v>
      </c>
      <c r="L15" s="22"/>
      <c r="M15" s="22">
        <f>ROUND(SUM(C15:K15),5)</f>
        <v>2509.02</v>
      </c>
      <c r="N15" s="6" t="s">
        <v>120</v>
      </c>
    </row>
    <row r="16" spans="1:14" ht="15.75" thickBot="1" x14ac:dyDescent="0.3">
      <c r="A16" s="1"/>
      <c r="B16" s="1" t="s">
        <v>101</v>
      </c>
      <c r="C16" s="22">
        <v>141.6</v>
      </c>
      <c r="D16" s="22"/>
      <c r="E16" s="22">
        <v>0</v>
      </c>
      <c r="F16" s="22"/>
      <c r="G16" s="22">
        <v>0</v>
      </c>
      <c r="H16" s="22"/>
      <c r="I16" s="22">
        <v>0</v>
      </c>
      <c r="J16" s="22"/>
      <c r="K16" s="22">
        <v>0</v>
      </c>
      <c r="L16" s="22"/>
      <c r="M16" s="22">
        <f>ROUND(SUM(C16:K16),5)</f>
        <v>141.6</v>
      </c>
    </row>
    <row r="17" spans="1:13" s="11" customFormat="1" ht="12" thickBot="1" x14ac:dyDescent="0.25">
      <c r="A17" s="1" t="s">
        <v>100</v>
      </c>
      <c r="B17" s="1"/>
      <c r="C17" s="27">
        <f>ROUND(SUM(C5:C16),5)</f>
        <v>13290.47</v>
      </c>
      <c r="D17" s="28"/>
      <c r="E17" s="27">
        <f>ROUND(SUM(E5:E16),5)</f>
        <v>0.81</v>
      </c>
      <c r="F17" s="28"/>
      <c r="G17" s="27">
        <f>ROUND(SUM(G5:G16),5)</f>
        <v>0</v>
      </c>
      <c r="H17" s="28"/>
      <c r="I17" s="27">
        <f>ROUND(SUM(I5:I16),5)</f>
        <v>0</v>
      </c>
      <c r="J17" s="28"/>
      <c r="K17" s="27">
        <f>ROUND(SUM(K5:K16),5)</f>
        <v>-301.51</v>
      </c>
      <c r="L17" s="28"/>
      <c r="M17" s="27">
        <f>ROUND(SUM(C17:K17),5)</f>
        <v>12989.77</v>
      </c>
    </row>
    <row r="18" spans="1:13" ht="15.75" thickTop="1" x14ac:dyDescent="0.25"/>
  </sheetData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4098" r:id="rId4" name="TextBox2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4098" r:id="rId4" name="TextBox2"/>
      </mc:Fallback>
    </mc:AlternateContent>
    <mc:AlternateContent xmlns:mc="http://schemas.openxmlformats.org/markup-compatibility/2006">
      <mc:Choice Requires="x14">
        <control shapeId="4097" r:id="rId6" name="TextBox1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4097" r:id="rId6" name="Text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YTD</vt:lpstr>
      <vt:lpstr>Aug P&amp;L</vt:lpstr>
      <vt:lpstr>BS</vt:lpstr>
      <vt:lpstr>AP</vt:lpstr>
      <vt:lpstr>'Aug P&amp;L'!Print_Area</vt:lpstr>
      <vt:lpstr>YTD!Print_Area</vt:lpstr>
      <vt:lpstr>YTD!Print_Titles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Soleimani</dc:creator>
  <cp:lastModifiedBy>Mona Soleimani</cp:lastModifiedBy>
  <cp:lastPrinted>2020-09-18T22:16:16Z</cp:lastPrinted>
  <dcterms:created xsi:type="dcterms:W3CDTF">2020-09-18T22:06:42Z</dcterms:created>
  <dcterms:modified xsi:type="dcterms:W3CDTF">2020-09-18T22:16:43Z</dcterms:modified>
</cp:coreProperties>
</file>