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laine3/Library/Mobile Documents/com~apple~CloudDocs/Documents/Bookkeeping/"/>
    </mc:Choice>
  </mc:AlternateContent>
  <xr:revisionPtr revIDLastSave="0" documentId="8_{B8BFE3D3-C8BE-0D48-9C13-ED036BF211D3}" xr6:coauthVersionLast="47" xr6:coauthVersionMax="47" xr10:uidLastSave="{00000000-0000-0000-0000-000000000000}"/>
  <bookViews>
    <workbookView xWindow="0" yWindow="460" windowWidth="20180" windowHeight="12920" xr2:uid="{00000000-000D-0000-FFFF-FFFF00000000}"/>
  </bookViews>
  <sheets>
    <sheet name="Aug 31 2022" sheetId="22" r:id="rId1"/>
    <sheet name="Aug 31 2021" sheetId="21" r:id="rId2"/>
    <sheet name="Aug 2020" sheetId="20" r:id="rId3"/>
    <sheet name="Dec 2019" sheetId="19" r:id="rId4"/>
    <sheet name="Dec 2018" sheetId="18" r:id="rId5"/>
    <sheet name="Dec2017" sheetId="17" r:id="rId6"/>
  </sheets>
  <definedNames>
    <definedName name="_xlnm.Print_Area" localSheetId="2">'Aug 2020'!$A$1:$Z$28</definedName>
    <definedName name="_xlnm.Print_Area" localSheetId="1">'Aug 31 2021'!$A$1:$Z$29</definedName>
    <definedName name="_xlnm.Print_Area" localSheetId="0">'Aug 31 2022'!$A$1:$Z$29</definedName>
    <definedName name="_xlnm.Print_Titles" localSheetId="2">'Aug 2020'!$A:$B,'Aug 2020'!$1:$6</definedName>
    <definedName name="_xlnm.Print_Titles" localSheetId="1">'Aug 31 2021'!$A:$B,'Aug 31 2021'!$1:$6</definedName>
    <definedName name="_xlnm.Print_Titles" localSheetId="0">'Aug 31 2022'!$A:$B,'Aug 31 2022'!$1:$6</definedName>
    <definedName name="_xlnm.Print_Titles" localSheetId="4">'Dec 2018'!$A:$B,'Dec 2018'!$1:$6</definedName>
    <definedName name="_xlnm.Print_Titles" localSheetId="3">'Dec 2019'!$A:$B,'Dec 2019'!$1:$6</definedName>
    <definedName name="_xlnm.Print_Titles" localSheetId="5">'Dec2017'!$A:$B,'Dec2017'!$1:$6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5" i="22" l="1"/>
  <c r="V24" i="22"/>
  <c r="V23" i="22"/>
  <c r="V22" i="22"/>
  <c r="V21" i="22"/>
  <c r="V9" i="22"/>
  <c r="V10" i="22"/>
  <c r="V11" i="22"/>
  <c r="V12" i="22"/>
  <c r="V13" i="22"/>
  <c r="V14" i="22"/>
  <c r="V8" i="22"/>
  <c r="V8" i="21"/>
  <c r="J16" i="22"/>
  <c r="J24" i="22"/>
  <c r="J21" i="22"/>
  <c r="J22" i="22"/>
  <c r="J23" i="22"/>
  <c r="J25" i="22"/>
  <c r="E29" i="22"/>
  <c r="W27" i="22"/>
  <c r="I27" i="22"/>
  <c r="E27" i="22"/>
  <c r="D27" i="22"/>
  <c r="C27" i="22"/>
  <c r="G25" i="22"/>
  <c r="F25" i="22"/>
  <c r="F24" i="22"/>
  <c r="F23" i="22"/>
  <c r="G23" i="22" s="1"/>
  <c r="G22" i="22"/>
  <c r="F22" i="22"/>
  <c r="G21" i="22"/>
  <c r="F21" i="22"/>
  <c r="I16" i="22"/>
  <c r="I29" i="22" s="1"/>
  <c r="E16" i="22"/>
  <c r="D16" i="22"/>
  <c r="D29" i="22" s="1"/>
  <c r="C16" i="22"/>
  <c r="G14" i="22"/>
  <c r="F14" i="22"/>
  <c r="F13" i="22"/>
  <c r="F12" i="22"/>
  <c r="G12" i="22" s="1"/>
  <c r="F11" i="22"/>
  <c r="G11" i="22" s="1"/>
  <c r="F10" i="22"/>
  <c r="G10" i="22" s="1"/>
  <c r="G9" i="22"/>
  <c r="F9" i="22"/>
  <c r="W8" i="22"/>
  <c r="W16" i="22" s="1"/>
  <c r="W29" i="22" s="1"/>
  <c r="F8" i="22"/>
  <c r="F16" i="22" s="1"/>
  <c r="J23" i="21"/>
  <c r="F24" i="21"/>
  <c r="G24" i="21" s="1"/>
  <c r="U9" i="21"/>
  <c r="T22" i="21"/>
  <c r="S9" i="21"/>
  <c r="R22" i="21"/>
  <c r="R14" i="21"/>
  <c r="Q9" i="21"/>
  <c r="P9" i="21"/>
  <c r="N9" i="21"/>
  <c r="M9" i="21"/>
  <c r="W27" i="21"/>
  <c r="I27" i="21"/>
  <c r="E27" i="21"/>
  <c r="D27" i="21"/>
  <c r="C27" i="21"/>
  <c r="F25" i="21"/>
  <c r="F23" i="21"/>
  <c r="G23" i="21" s="1"/>
  <c r="F22" i="21"/>
  <c r="G22" i="21" s="1"/>
  <c r="S22" i="21" s="1"/>
  <c r="F21" i="21"/>
  <c r="I16" i="21"/>
  <c r="E16" i="21"/>
  <c r="E29" i="21" s="1"/>
  <c r="D16" i="21"/>
  <c r="C16" i="21"/>
  <c r="F14" i="21"/>
  <c r="G14" i="21" s="1"/>
  <c r="L14" i="21" s="1"/>
  <c r="F13" i="21"/>
  <c r="G13" i="21" s="1"/>
  <c r="F12" i="21"/>
  <c r="F11" i="21"/>
  <c r="F10" i="21"/>
  <c r="G10" i="21" s="1"/>
  <c r="F9" i="21"/>
  <c r="G9" i="21" s="1"/>
  <c r="O9" i="21" s="1"/>
  <c r="W8" i="21"/>
  <c r="W16" i="21" s="1"/>
  <c r="W29" i="21" s="1"/>
  <c r="F8" i="21"/>
  <c r="F16" i="21" s="1"/>
  <c r="F27" i="22" l="1"/>
  <c r="F29" i="22" s="1"/>
  <c r="C29" i="22"/>
  <c r="M27" i="22"/>
  <c r="J9" i="22"/>
  <c r="K27" i="22"/>
  <c r="L27" i="22"/>
  <c r="J10" i="22"/>
  <c r="J11" i="22"/>
  <c r="J12" i="22"/>
  <c r="G13" i="22"/>
  <c r="J14" i="22"/>
  <c r="G24" i="22"/>
  <c r="N27" i="22"/>
  <c r="G8" i="22"/>
  <c r="X9" i="22"/>
  <c r="Z9" i="22" s="1"/>
  <c r="Q24" i="21"/>
  <c r="R24" i="21"/>
  <c r="U24" i="21"/>
  <c r="T24" i="21"/>
  <c r="D29" i="21"/>
  <c r="S24" i="21"/>
  <c r="F27" i="21"/>
  <c r="F29" i="21" s="1"/>
  <c r="C29" i="21"/>
  <c r="R23" i="21"/>
  <c r="Q23" i="21"/>
  <c r="O23" i="21"/>
  <c r="M23" i="21"/>
  <c r="U23" i="21"/>
  <c r="P23" i="21"/>
  <c r="S23" i="21"/>
  <c r="N23" i="21"/>
  <c r="T23" i="21"/>
  <c r="Q10" i="21"/>
  <c r="T10" i="21"/>
  <c r="S10" i="21"/>
  <c r="R10" i="21"/>
  <c r="O10" i="21"/>
  <c r="N10" i="21"/>
  <c r="P10" i="21"/>
  <c r="M10" i="21"/>
  <c r="U10" i="21"/>
  <c r="R13" i="21"/>
  <c r="U13" i="21"/>
  <c r="T13" i="21"/>
  <c r="O13" i="21"/>
  <c r="P13" i="21"/>
  <c r="Q13" i="21"/>
  <c r="M13" i="21"/>
  <c r="S13" i="21"/>
  <c r="N13" i="21"/>
  <c r="P22" i="21"/>
  <c r="R9" i="21"/>
  <c r="U22" i="21"/>
  <c r="O22" i="21"/>
  <c r="Q22" i="21"/>
  <c r="N14" i="21"/>
  <c r="T14" i="21"/>
  <c r="N22" i="21"/>
  <c r="M22" i="21"/>
  <c r="Q14" i="21"/>
  <c r="P14" i="21"/>
  <c r="T9" i="21"/>
  <c r="M14" i="21"/>
  <c r="S14" i="21"/>
  <c r="U14" i="21"/>
  <c r="O14" i="21"/>
  <c r="I29" i="21"/>
  <c r="K14" i="21"/>
  <c r="L9" i="21"/>
  <c r="K9" i="21"/>
  <c r="J9" i="21"/>
  <c r="L22" i="21"/>
  <c r="K22" i="21"/>
  <c r="J22" i="21"/>
  <c r="G25" i="21"/>
  <c r="L23" i="21"/>
  <c r="K23" i="21"/>
  <c r="G21" i="21"/>
  <c r="J10" i="21"/>
  <c r="G12" i="21"/>
  <c r="G8" i="21"/>
  <c r="J13" i="21"/>
  <c r="L10" i="21"/>
  <c r="K10" i="21"/>
  <c r="G11" i="21"/>
  <c r="K13" i="21"/>
  <c r="L13" i="21"/>
  <c r="J14" i="21"/>
  <c r="P27" i="22" l="1"/>
  <c r="O27" i="22"/>
  <c r="X12" i="22"/>
  <c r="Z12" i="22" s="1"/>
  <c r="J8" i="22"/>
  <c r="G16" i="22"/>
  <c r="L16" i="22"/>
  <c r="L29" i="22" s="1"/>
  <c r="X22" i="22"/>
  <c r="Z22" i="22" s="1"/>
  <c r="X14" i="22"/>
  <c r="Z14" i="22" s="1"/>
  <c r="X10" i="22"/>
  <c r="Z10" i="22" s="1"/>
  <c r="U27" i="22"/>
  <c r="T27" i="22"/>
  <c r="S27" i="22"/>
  <c r="R27" i="22"/>
  <c r="Q27" i="22"/>
  <c r="X21" i="22"/>
  <c r="G27" i="22"/>
  <c r="J27" i="22"/>
  <c r="X25" i="22"/>
  <c r="Z25" i="22" s="1"/>
  <c r="X11" i="22"/>
  <c r="Z11" i="22" s="1"/>
  <c r="J13" i="22"/>
  <c r="X23" i="22"/>
  <c r="Z23" i="22" s="1"/>
  <c r="V24" i="21"/>
  <c r="X24" i="21" s="1"/>
  <c r="Z24" i="21" s="1"/>
  <c r="T21" i="21"/>
  <c r="Q21" i="21"/>
  <c r="M21" i="21"/>
  <c r="P21" i="21"/>
  <c r="N21" i="21"/>
  <c r="S21" i="21"/>
  <c r="U21" i="21"/>
  <c r="O21" i="21"/>
  <c r="R21" i="21"/>
  <c r="Q25" i="21"/>
  <c r="R25" i="21"/>
  <c r="U25" i="21"/>
  <c r="P25" i="21"/>
  <c r="O25" i="21"/>
  <c r="N25" i="21"/>
  <c r="S25" i="21"/>
  <c r="M25" i="21"/>
  <c r="T25" i="21"/>
  <c r="T11" i="21"/>
  <c r="Q11" i="21"/>
  <c r="P11" i="21"/>
  <c r="R11" i="21"/>
  <c r="O11" i="21"/>
  <c r="M11" i="21"/>
  <c r="N11" i="21"/>
  <c r="S11" i="21"/>
  <c r="U11" i="21"/>
  <c r="M8" i="21"/>
  <c r="P8" i="21"/>
  <c r="O8" i="21"/>
  <c r="S8" i="21"/>
  <c r="S16" i="21" s="1"/>
  <c r="T8" i="21"/>
  <c r="T16" i="21" s="1"/>
  <c r="R8" i="21"/>
  <c r="R16" i="21" s="1"/>
  <c r="N8" i="21"/>
  <c r="U8" i="21"/>
  <c r="Q8" i="21"/>
  <c r="Q16" i="21" s="1"/>
  <c r="P12" i="21"/>
  <c r="P16" i="21" s="1"/>
  <c r="O12" i="21"/>
  <c r="O16" i="21" s="1"/>
  <c r="U12" i="21"/>
  <c r="R12" i="21"/>
  <c r="N12" i="21"/>
  <c r="T12" i="21"/>
  <c r="S12" i="21"/>
  <c r="Q12" i="21"/>
  <c r="M12" i="21"/>
  <c r="L11" i="21"/>
  <c r="K11" i="21"/>
  <c r="J11" i="21"/>
  <c r="V23" i="21"/>
  <c r="X23" i="21" s="1"/>
  <c r="Z23" i="21" s="1"/>
  <c r="V9" i="21"/>
  <c r="X9" i="21" s="1"/>
  <c r="Z9" i="21" s="1"/>
  <c r="V14" i="21"/>
  <c r="X14" i="21" s="1"/>
  <c r="Z14" i="21" s="1"/>
  <c r="V13" i="21"/>
  <c r="X13" i="21" s="1"/>
  <c r="Z13" i="21" s="1"/>
  <c r="L21" i="21"/>
  <c r="L27" i="21" s="1"/>
  <c r="K21" i="21"/>
  <c r="J21" i="21"/>
  <c r="G27" i="21"/>
  <c r="M27" i="21"/>
  <c r="P27" i="21"/>
  <c r="K12" i="21"/>
  <c r="J12" i="21"/>
  <c r="L12" i="21"/>
  <c r="V10" i="21"/>
  <c r="X10" i="21" s="1"/>
  <c r="Z10" i="21" s="1"/>
  <c r="L8" i="21"/>
  <c r="K8" i="21"/>
  <c r="J8" i="21"/>
  <c r="G16" i="21"/>
  <c r="L25" i="21"/>
  <c r="K25" i="21"/>
  <c r="J25" i="21"/>
  <c r="V22" i="21"/>
  <c r="X22" i="21" s="1"/>
  <c r="G29" i="22" l="1"/>
  <c r="O16" i="22"/>
  <c r="O29" i="22" s="1"/>
  <c r="N16" i="22"/>
  <c r="N29" i="22" s="1"/>
  <c r="M16" i="22"/>
  <c r="M29" i="22" s="1"/>
  <c r="P16" i="22"/>
  <c r="P29" i="22" s="1"/>
  <c r="R16" i="22"/>
  <c r="R29" i="22" s="1"/>
  <c r="S16" i="22"/>
  <c r="S29" i="22" s="1"/>
  <c r="Z21" i="22"/>
  <c r="J29" i="22"/>
  <c r="T16" i="22"/>
  <c r="T29" i="22" s="1"/>
  <c r="U16" i="22"/>
  <c r="U29" i="22" s="1"/>
  <c r="K16" i="22"/>
  <c r="K29" i="22" s="1"/>
  <c r="X13" i="22"/>
  <c r="Z13" i="22" s="1"/>
  <c r="Q16" i="22"/>
  <c r="Q29" i="22" s="1"/>
  <c r="X24" i="22"/>
  <c r="Z24" i="22" s="1"/>
  <c r="U27" i="21"/>
  <c r="U16" i="21"/>
  <c r="K16" i="21"/>
  <c r="V21" i="21"/>
  <c r="X21" i="21" s="1"/>
  <c r="V11" i="21"/>
  <c r="X11" i="21" s="1"/>
  <c r="Z11" i="21" s="1"/>
  <c r="T27" i="21"/>
  <c r="T29" i="21" s="1"/>
  <c r="Z22" i="21"/>
  <c r="K27" i="21"/>
  <c r="K29" i="21" s="1"/>
  <c r="V25" i="21"/>
  <c r="X25" i="21" s="1"/>
  <c r="Z25" i="21" s="1"/>
  <c r="S27" i="21"/>
  <c r="S29" i="21" s="1"/>
  <c r="N27" i="21"/>
  <c r="P29" i="21"/>
  <c r="L16" i="21"/>
  <c r="L29" i="21" s="1"/>
  <c r="O27" i="21"/>
  <c r="O29" i="21" s="1"/>
  <c r="J16" i="21"/>
  <c r="V12" i="21"/>
  <c r="X12" i="21" s="1"/>
  <c r="Z12" i="21" s="1"/>
  <c r="G29" i="21"/>
  <c r="M16" i="21"/>
  <c r="M29" i="21" s="1"/>
  <c r="J27" i="21"/>
  <c r="Q27" i="21"/>
  <c r="Q29" i="21" s="1"/>
  <c r="N16" i="21"/>
  <c r="R27" i="21"/>
  <c r="R29" i="21" s="1"/>
  <c r="Q24" i="20"/>
  <c r="Q23" i="20"/>
  <c r="Q22" i="20"/>
  <c r="Q21" i="20"/>
  <c r="Q14" i="20"/>
  <c r="Q13" i="20"/>
  <c r="Q12" i="20"/>
  <c r="Q11" i="20"/>
  <c r="Q10" i="20"/>
  <c r="Q9" i="20"/>
  <c r="Q8" i="20"/>
  <c r="V27" i="22" l="1"/>
  <c r="X27" i="22"/>
  <c r="V16" i="22"/>
  <c r="X8" i="22"/>
  <c r="Z27" i="22"/>
  <c r="U29" i="21"/>
  <c r="X27" i="21"/>
  <c r="N29" i="21"/>
  <c r="V27" i="21"/>
  <c r="J29" i="21"/>
  <c r="V16" i="21"/>
  <c r="X8" i="21"/>
  <c r="P24" i="20"/>
  <c r="P23" i="20"/>
  <c r="P22" i="20"/>
  <c r="P21" i="20"/>
  <c r="P14" i="20"/>
  <c r="P13" i="20"/>
  <c r="P12" i="20"/>
  <c r="P11" i="20"/>
  <c r="P10" i="20"/>
  <c r="P9" i="20"/>
  <c r="P8" i="20"/>
  <c r="V29" i="22" l="1"/>
  <c r="X16" i="22"/>
  <c r="X29" i="22" s="1"/>
  <c r="Z8" i="22"/>
  <c r="Z16" i="22" s="1"/>
  <c r="Z29" i="22" s="1"/>
  <c r="V29" i="21"/>
  <c r="X16" i="21"/>
  <c r="Z8" i="21"/>
  <c r="Z16" i="21" s="1"/>
  <c r="Z21" i="21"/>
  <c r="Z27" i="21" s="1"/>
  <c r="O24" i="20"/>
  <c r="O23" i="20"/>
  <c r="O22" i="20"/>
  <c r="O21" i="20"/>
  <c r="O14" i="20"/>
  <c r="O13" i="20"/>
  <c r="O12" i="20"/>
  <c r="O11" i="20"/>
  <c r="O10" i="20"/>
  <c r="O9" i="20"/>
  <c r="O8" i="20"/>
  <c r="X29" i="21" l="1"/>
  <c r="Z29" i="21"/>
  <c r="N24" i="20"/>
  <c r="N23" i="20"/>
  <c r="N22" i="20"/>
  <c r="N21" i="20"/>
  <c r="N14" i="20"/>
  <c r="N13" i="20"/>
  <c r="N12" i="20"/>
  <c r="N11" i="20"/>
  <c r="N10" i="20"/>
  <c r="N9" i="20"/>
  <c r="N8" i="20"/>
  <c r="M24" i="20" l="1"/>
  <c r="M23" i="20"/>
  <c r="M22" i="20"/>
  <c r="M21" i="20"/>
  <c r="M14" i="20"/>
  <c r="M13" i="20"/>
  <c r="M12" i="20"/>
  <c r="M11" i="20"/>
  <c r="M10" i="20"/>
  <c r="M9" i="20"/>
  <c r="M8" i="20"/>
  <c r="L8" i="20" l="1"/>
  <c r="L24" i="20"/>
  <c r="L23" i="20"/>
  <c r="L22" i="20"/>
  <c r="L21" i="20"/>
  <c r="L14" i="20"/>
  <c r="L13" i="20"/>
  <c r="L12" i="20"/>
  <c r="L11" i="20"/>
  <c r="L10" i="20"/>
  <c r="L9" i="20"/>
  <c r="K24" i="20" l="1"/>
  <c r="K23" i="20"/>
  <c r="K22" i="20"/>
  <c r="K21" i="20"/>
  <c r="K8" i="20"/>
  <c r="K14" i="20"/>
  <c r="K13" i="20"/>
  <c r="K12" i="20"/>
  <c r="K11" i="20"/>
  <c r="K10" i="20"/>
  <c r="K9" i="20"/>
  <c r="J21" i="20"/>
  <c r="J24" i="20"/>
  <c r="J22" i="20"/>
  <c r="J23" i="20"/>
  <c r="W26" i="20"/>
  <c r="I26" i="20"/>
  <c r="E26" i="20"/>
  <c r="D26" i="20"/>
  <c r="C26" i="20"/>
  <c r="F24" i="20"/>
  <c r="G24" i="20" s="1"/>
  <c r="F23" i="20"/>
  <c r="G23" i="20" s="1"/>
  <c r="F22" i="20"/>
  <c r="G22" i="20" s="1"/>
  <c r="F21" i="20"/>
  <c r="I16" i="20"/>
  <c r="I28" i="20" s="1"/>
  <c r="E16" i="20"/>
  <c r="E28" i="20" s="1"/>
  <c r="D16" i="20"/>
  <c r="C16" i="20"/>
  <c r="G14" i="20"/>
  <c r="F14" i="20"/>
  <c r="G13" i="20"/>
  <c r="F13" i="20"/>
  <c r="F12" i="20"/>
  <c r="G12" i="20" s="1"/>
  <c r="G11" i="20"/>
  <c r="F11" i="20"/>
  <c r="F10" i="20"/>
  <c r="G10" i="20" s="1"/>
  <c r="F9" i="20"/>
  <c r="W8" i="20"/>
  <c r="W16" i="20" s="1"/>
  <c r="W28" i="20" s="1"/>
  <c r="F8" i="20"/>
  <c r="F16" i="20" s="1"/>
  <c r="J13" i="20" l="1"/>
  <c r="V24" i="20"/>
  <c r="X24" i="20" s="1"/>
  <c r="Z24" i="20" s="1"/>
  <c r="D28" i="20"/>
  <c r="C28" i="20"/>
  <c r="F26" i="20"/>
  <c r="F28" i="20" s="1"/>
  <c r="G21" i="20"/>
  <c r="J10" i="20"/>
  <c r="J12" i="20"/>
  <c r="G26" i="20"/>
  <c r="G8" i="20"/>
  <c r="J14" i="20"/>
  <c r="K26" i="20"/>
  <c r="G9" i="20"/>
  <c r="J11" i="20"/>
  <c r="V23" i="19"/>
  <c r="V22" i="19"/>
  <c r="V21" i="19"/>
  <c r="V16" i="19"/>
  <c r="U23" i="19"/>
  <c r="U24" i="19"/>
  <c r="U22" i="19"/>
  <c r="AB24" i="19"/>
  <c r="AB23" i="19"/>
  <c r="AB22" i="19"/>
  <c r="V24" i="19"/>
  <c r="X24" i="19" s="1"/>
  <c r="Z24" i="19" s="1"/>
  <c r="G21" i="19"/>
  <c r="F24" i="19"/>
  <c r="G24" i="19" s="1"/>
  <c r="U21" i="19"/>
  <c r="U14" i="19"/>
  <c r="U13" i="19"/>
  <c r="U12" i="19"/>
  <c r="U11" i="19"/>
  <c r="U10" i="19"/>
  <c r="U9" i="19"/>
  <c r="U8" i="19"/>
  <c r="V13" i="20" l="1"/>
  <c r="X13" i="20" s="1"/>
  <c r="Z13" i="20" s="1"/>
  <c r="O26" i="20"/>
  <c r="T26" i="20"/>
  <c r="J26" i="20"/>
  <c r="Q26" i="20"/>
  <c r="M26" i="20"/>
  <c r="L26" i="20"/>
  <c r="P26" i="20"/>
  <c r="U16" i="20"/>
  <c r="G16" i="20"/>
  <c r="G28" i="20" s="1"/>
  <c r="K16" i="20"/>
  <c r="K28" i="20" s="1"/>
  <c r="J8" i="20"/>
  <c r="V10" i="20"/>
  <c r="X10" i="20" s="1"/>
  <c r="Z10" i="20" s="1"/>
  <c r="U26" i="20"/>
  <c r="V23" i="20"/>
  <c r="X23" i="20" s="1"/>
  <c r="Z23" i="20" s="1"/>
  <c r="N26" i="20"/>
  <c r="J9" i="20"/>
  <c r="V11" i="20"/>
  <c r="X11" i="20" s="1"/>
  <c r="Z11" i="20" s="1"/>
  <c r="V12" i="20"/>
  <c r="X12" i="20" s="1"/>
  <c r="Z12" i="20" s="1"/>
  <c r="V14" i="20"/>
  <c r="X14" i="20" s="1"/>
  <c r="Z14" i="20" s="1"/>
  <c r="V22" i="20"/>
  <c r="X22" i="20" s="1"/>
  <c r="Z22" i="20" s="1"/>
  <c r="V26" i="19"/>
  <c r="X21" i="19"/>
  <c r="C26" i="19"/>
  <c r="F23" i="19"/>
  <c r="G23" i="19" s="1"/>
  <c r="F22" i="19"/>
  <c r="G22" i="19" s="1"/>
  <c r="N16" i="20" l="1"/>
  <c r="N28" i="20" s="1"/>
  <c r="O16" i="20"/>
  <c r="O28" i="20" s="1"/>
  <c r="V21" i="20"/>
  <c r="V26" i="20" s="1"/>
  <c r="M16" i="20"/>
  <c r="M28" i="20" s="1"/>
  <c r="Q16" i="20"/>
  <c r="Q28" i="20" s="1"/>
  <c r="J16" i="20"/>
  <c r="J28" i="20" s="1"/>
  <c r="V8" i="20"/>
  <c r="U28" i="20"/>
  <c r="L16" i="20"/>
  <c r="L28" i="20" s="1"/>
  <c r="T16" i="20"/>
  <c r="T28" i="20" s="1"/>
  <c r="V9" i="20"/>
  <c r="X9" i="20" s="1"/>
  <c r="Z9" i="20" s="1"/>
  <c r="P16" i="20"/>
  <c r="P28" i="20" s="1"/>
  <c r="T22" i="19"/>
  <c r="S22" i="19"/>
  <c r="T23" i="19"/>
  <c r="S23" i="19"/>
  <c r="R22" i="19"/>
  <c r="Q22" i="19"/>
  <c r="P22" i="19"/>
  <c r="N23" i="19"/>
  <c r="X23" i="19" s="1"/>
  <c r="Z23" i="19" s="1"/>
  <c r="R23" i="19"/>
  <c r="Q23" i="19"/>
  <c r="P23" i="19"/>
  <c r="O22" i="19"/>
  <c r="O23" i="19"/>
  <c r="N22" i="19"/>
  <c r="M22" i="19"/>
  <c r="L22" i="19"/>
  <c r="X21" i="20" l="1"/>
  <c r="X26" i="20" s="1"/>
  <c r="V16" i="20"/>
  <c r="V28" i="20" s="1"/>
  <c r="X8" i="20"/>
  <c r="X22" i="19"/>
  <c r="Z22" i="19" s="1"/>
  <c r="Z21" i="20" l="1"/>
  <c r="Z26" i="20" s="1"/>
  <c r="X16" i="20"/>
  <c r="X28" i="20" s="1"/>
  <c r="Z8" i="20"/>
  <c r="Z16" i="20" s="1"/>
  <c r="F8" i="19"/>
  <c r="G8" i="19" s="1"/>
  <c r="W26" i="19"/>
  <c r="I26" i="19"/>
  <c r="E26" i="19"/>
  <c r="D26" i="19"/>
  <c r="F21" i="19"/>
  <c r="I16" i="19"/>
  <c r="E16" i="19"/>
  <c r="D16" i="19"/>
  <c r="D28" i="19" s="1"/>
  <c r="C16" i="19"/>
  <c r="C28" i="19" s="1"/>
  <c r="F14" i="19"/>
  <c r="G14" i="19"/>
  <c r="F13" i="19"/>
  <c r="G13" i="19" s="1"/>
  <c r="F12" i="19"/>
  <c r="G12" i="19" s="1"/>
  <c r="F11" i="19"/>
  <c r="G11" i="19" s="1"/>
  <c r="F10" i="19"/>
  <c r="G10" i="19" s="1"/>
  <c r="F9" i="19"/>
  <c r="G9" i="19" s="1"/>
  <c r="W8" i="19"/>
  <c r="W16" i="19"/>
  <c r="F26" i="19"/>
  <c r="U16" i="19"/>
  <c r="U26" i="19"/>
  <c r="S14" i="18"/>
  <c r="F15" i="18"/>
  <c r="G15" i="18" s="1"/>
  <c r="I17" i="18"/>
  <c r="F14" i="18"/>
  <c r="G14" i="18"/>
  <c r="P14" i="18" s="1"/>
  <c r="R14" i="18"/>
  <c r="N14" i="18"/>
  <c r="M14" i="18"/>
  <c r="F13" i="18"/>
  <c r="G13" i="18" s="1"/>
  <c r="W25" i="18"/>
  <c r="I25" i="18"/>
  <c r="E25" i="18"/>
  <c r="D25" i="18"/>
  <c r="C25" i="18"/>
  <c r="F22" i="18"/>
  <c r="F25" i="18" s="1"/>
  <c r="D17" i="18"/>
  <c r="F12" i="18"/>
  <c r="F11" i="18"/>
  <c r="G11" i="18"/>
  <c r="T11" i="18" s="1"/>
  <c r="F10" i="18"/>
  <c r="G10" i="18"/>
  <c r="O10" i="18" s="1"/>
  <c r="F9" i="18"/>
  <c r="G9" i="18"/>
  <c r="T9" i="18" s="1"/>
  <c r="W8" i="18"/>
  <c r="W17" i="18" s="1"/>
  <c r="W27" i="18" s="1"/>
  <c r="E17" i="18"/>
  <c r="R10" i="18"/>
  <c r="Q10" i="18"/>
  <c r="P11" i="18"/>
  <c r="R11" i="18"/>
  <c r="E27" i="18"/>
  <c r="O11" i="18"/>
  <c r="N11" i="18"/>
  <c r="J10" i="18"/>
  <c r="L10" i="18"/>
  <c r="K9" i="18"/>
  <c r="M11" i="18"/>
  <c r="L11" i="18"/>
  <c r="K11" i="18"/>
  <c r="J11" i="18"/>
  <c r="C17" i="18"/>
  <c r="C27" i="18"/>
  <c r="D27" i="18"/>
  <c r="F8" i="18"/>
  <c r="F17" i="18" s="1"/>
  <c r="F27" i="18" s="1"/>
  <c r="G12" i="18"/>
  <c r="J12" i="18" s="1"/>
  <c r="U23" i="17"/>
  <c r="E8" i="17"/>
  <c r="F10" i="17"/>
  <c r="G10" i="17"/>
  <c r="E9" i="17"/>
  <c r="E18" i="17" s="1"/>
  <c r="E28" i="17" s="1"/>
  <c r="P12" i="18"/>
  <c r="R12" i="18"/>
  <c r="O12" i="18"/>
  <c r="M12" i="18"/>
  <c r="L12" i="18"/>
  <c r="K12" i="18"/>
  <c r="W8" i="17"/>
  <c r="C8" i="17"/>
  <c r="F11" i="17"/>
  <c r="G11" i="17"/>
  <c r="U11" i="17" s="1"/>
  <c r="F12" i="17"/>
  <c r="G12" i="17"/>
  <c r="U12" i="17"/>
  <c r="V12" i="17" s="1"/>
  <c r="X12" i="17" s="1"/>
  <c r="Z12" i="17" s="1"/>
  <c r="F13" i="17"/>
  <c r="G13" i="17" s="1"/>
  <c r="U13" i="17" s="1"/>
  <c r="V13" i="17" s="1"/>
  <c r="X13" i="17" s="1"/>
  <c r="Z13" i="17" s="1"/>
  <c r="F14" i="17"/>
  <c r="G14" i="17"/>
  <c r="U14" i="17"/>
  <c r="V14" i="17" s="1"/>
  <c r="X14" i="17" s="1"/>
  <c r="F15" i="17"/>
  <c r="G15" i="17"/>
  <c r="T15" i="17"/>
  <c r="V15" i="17"/>
  <c r="X15" i="17" s="1"/>
  <c r="Z15" i="17" s="1"/>
  <c r="F8" i="17"/>
  <c r="G8" i="17"/>
  <c r="V8" i="17"/>
  <c r="X8" i="17" s="1"/>
  <c r="V9" i="17"/>
  <c r="X9" i="17"/>
  <c r="I18" i="17"/>
  <c r="W26" i="17"/>
  <c r="I26" i="17"/>
  <c r="I28" i="17" s="1"/>
  <c r="E26" i="17"/>
  <c r="D26" i="17"/>
  <c r="D28" i="17" s="1"/>
  <c r="C26" i="17"/>
  <c r="V23" i="17"/>
  <c r="X23" i="17"/>
  <c r="F23" i="17"/>
  <c r="Z23" i="17" s="1"/>
  <c r="Z26" i="17" s="1"/>
  <c r="W18" i="17"/>
  <c r="W28" i="17" s="1"/>
  <c r="D18" i="17"/>
  <c r="C18" i="17"/>
  <c r="R18" i="17"/>
  <c r="Q18" i="17"/>
  <c r="P18" i="17"/>
  <c r="N18" i="17"/>
  <c r="N28" i="17" s="1"/>
  <c r="M18" i="17"/>
  <c r="M28" i="17" s="1"/>
  <c r="L18" i="17"/>
  <c r="C28" i="17"/>
  <c r="J18" i="17"/>
  <c r="J28" i="17" s="1"/>
  <c r="J26" i="17"/>
  <c r="K18" i="17"/>
  <c r="O18" i="17"/>
  <c r="O28" i="17" s="1"/>
  <c r="F26" i="17"/>
  <c r="T18" i="17"/>
  <c r="S18" i="17"/>
  <c r="T26" i="17"/>
  <c r="T28" i="17" s="1"/>
  <c r="P26" i="17"/>
  <c r="P28" i="17"/>
  <c r="L26" i="17"/>
  <c r="L28" i="17" s="1"/>
  <c r="S26" i="17"/>
  <c r="S28" i="17"/>
  <c r="O26" i="17"/>
  <c r="R26" i="17"/>
  <c r="R28" i="17"/>
  <c r="N26" i="17"/>
  <c r="Q26" i="17"/>
  <c r="Q28" i="17"/>
  <c r="M26" i="17"/>
  <c r="G26" i="17"/>
  <c r="U26" i="17"/>
  <c r="K26" i="17"/>
  <c r="K28" i="17"/>
  <c r="V26" i="17"/>
  <c r="X26" i="17"/>
  <c r="I27" i="18"/>
  <c r="Z28" i="20" l="1"/>
  <c r="W28" i="19"/>
  <c r="S15" i="18"/>
  <c r="O15" i="18"/>
  <c r="U15" i="18"/>
  <c r="N15" i="18"/>
  <c r="P15" i="18"/>
  <c r="M15" i="18"/>
  <c r="R15" i="18"/>
  <c r="Q15" i="18"/>
  <c r="T15" i="18"/>
  <c r="Z8" i="17"/>
  <c r="Z14" i="17"/>
  <c r="P13" i="18"/>
  <c r="K13" i="18"/>
  <c r="R13" i="18"/>
  <c r="M13" i="18"/>
  <c r="Q13" i="18"/>
  <c r="J13" i="18"/>
  <c r="N13" i="18"/>
  <c r="U13" i="18"/>
  <c r="L13" i="18"/>
  <c r="T13" i="18"/>
  <c r="S13" i="18"/>
  <c r="O13" i="18"/>
  <c r="T11" i="19"/>
  <c r="S11" i="19"/>
  <c r="V11" i="17"/>
  <c r="U18" i="17"/>
  <c r="U28" i="17" s="1"/>
  <c r="J9" i="18"/>
  <c r="T14" i="18"/>
  <c r="U9" i="18"/>
  <c r="T13" i="19"/>
  <c r="S13" i="19"/>
  <c r="F9" i="17"/>
  <c r="L9" i="18"/>
  <c r="G22" i="18"/>
  <c r="O14" i="18"/>
  <c r="V14" i="18" s="1"/>
  <c r="X14" i="18" s="1"/>
  <c r="Z14" i="18" s="1"/>
  <c r="S12" i="18"/>
  <c r="U11" i="18"/>
  <c r="T14" i="19"/>
  <c r="S14" i="19"/>
  <c r="J21" i="19"/>
  <c r="T21" i="19"/>
  <c r="T26" i="19" s="1"/>
  <c r="S21" i="19"/>
  <c r="S26" i="19" s="1"/>
  <c r="T12" i="19"/>
  <c r="R12" i="19"/>
  <c r="S12" i="19"/>
  <c r="N12" i="18"/>
  <c r="V12" i="18" s="1"/>
  <c r="X12" i="18" s="1"/>
  <c r="Z12" i="18" s="1"/>
  <c r="Q12" i="18"/>
  <c r="M9" i="18"/>
  <c r="Q11" i="18"/>
  <c r="P10" i="18"/>
  <c r="S11" i="18"/>
  <c r="V11" i="18" s="1"/>
  <c r="X11" i="18" s="1"/>
  <c r="Z11" i="18" s="1"/>
  <c r="T12" i="18"/>
  <c r="U12" i="18"/>
  <c r="N9" i="18"/>
  <c r="S10" i="18"/>
  <c r="T9" i="19"/>
  <c r="S9" i="19"/>
  <c r="E28" i="19"/>
  <c r="P9" i="18"/>
  <c r="O9" i="18"/>
  <c r="S9" i="18"/>
  <c r="U14" i="18"/>
  <c r="T10" i="19"/>
  <c r="S10" i="19"/>
  <c r="I28" i="19"/>
  <c r="G8" i="18"/>
  <c r="K10" i="18"/>
  <c r="N10" i="18"/>
  <c r="Q9" i="18"/>
  <c r="Q14" i="18"/>
  <c r="M10" i="18"/>
  <c r="R9" i="18"/>
  <c r="T8" i="19"/>
  <c r="S8" i="19"/>
  <c r="J26" i="19"/>
  <c r="K9" i="19"/>
  <c r="R9" i="19"/>
  <c r="Q9" i="19"/>
  <c r="P9" i="19"/>
  <c r="K10" i="19"/>
  <c r="R10" i="19"/>
  <c r="J10" i="19"/>
  <c r="Q10" i="19"/>
  <c r="P10" i="19"/>
  <c r="U28" i="19"/>
  <c r="K11" i="19"/>
  <c r="R11" i="19"/>
  <c r="Q11" i="19"/>
  <c r="P11" i="19"/>
  <c r="G26" i="19"/>
  <c r="R8" i="19"/>
  <c r="Q8" i="19"/>
  <c r="P8" i="19"/>
  <c r="M8" i="19"/>
  <c r="L8" i="19"/>
  <c r="O8" i="19"/>
  <c r="N8" i="19"/>
  <c r="J8" i="19"/>
  <c r="Q12" i="19"/>
  <c r="P12" i="19"/>
  <c r="R13" i="19"/>
  <c r="K13" i="19"/>
  <c r="Q13" i="19"/>
  <c r="J13" i="19"/>
  <c r="P13" i="19"/>
  <c r="O13" i="19"/>
  <c r="L13" i="19"/>
  <c r="N13" i="19"/>
  <c r="M13" i="19"/>
  <c r="K8" i="19"/>
  <c r="R14" i="19"/>
  <c r="J14" i="19"/>
  <c r="N14" i="19"/>
  <c r="Q14" i="19"/>
  <c r="P14" i="19"/>
  <c r="M14" i="19"/>
  <c r="O14" i="19"/>
  <c r="L14" i="19"/>
  <c r="K14" i="19"/>
  <c r="R21" i="19"/>
  <c r="R26" i="19" s="1"/>
  <c r="Q21" i="19"/>
  <c r="Q26" i="19" s="1"/>
  <c r="P21" i="19"/>
  <c r="P26" i="19" s="1"/>
  <c r="L21" i="19"/>
  <c r="L26" i="19" s="1"/>
  <c r="O21" i="19"/>
  <c r="O26" i="19" s="1"/>
  <c r="N21" i="19"/>
  <c r="N26" i="19" s="1"/>
  <c r="M21" i="19"/>
  <c r="M26" i="19" s="1"/>
  <c r="K21" i="19"/>
  <c r="K26" i="19" s="1"/>
  <c r="N12" i="19"/>
  <c r="L12" i="19"/>
  <c r="O12" i="19"/>
  <c r="M12" i="19"/>
  <c r="K12" i="19"/>
  <c r="J12" i="19"/>
  <c r="V12" i="19" s="1"/>
  <c r="X12" i="19" s="1"/>
  <c r="Z12" i="19" s="1"/>
  <c r="G16" i="19"/>
  <c r="G28" i="19" s="1"/>
  <c r="F16" i="19"/>
  <c r="F28" i="19" s="1"/>
  <c r="M9" i="19"/>
  <c r="L9" i="19"/>
  <c r="N9" i="19"/>
  <c r="O9" i="19"/>
  <c r="J9" i="19"/>
  <c r="M11" i="19"/>
  <c r="L11" i="19"/>
  <c r="N11" i="19"/>
  <c r="O11" i="19"/>
  <c r="J11" i="19"/>
  <c r="O10" i="19"/>
  <c r="N10" i="19"/>
  <c r="M10" i="19"/>
  <c r="L10" i="19"/>
  <c r="Z9" i="17" l="1"/>
  <c r="F18" i="17"/>
  <c r="F28" i="17" s="1"/>
  <c r="G9" i="17"/>
  <c r="G18" i="17" s="1"/>
  <c r="G28" i="17" s="1"/>
  <c r="V15" i="18"/>
  <c r="X15" i="18" s="1"/>
  <c r="Z15" i="18" s="1"/>
  <c r="M33" i="18"/>
  <c r="V13" i="18"/>
  <c r="X13" i="18" s="1"/>
  <c r="Z13" i="18" s="1"/>
  <c r="X11" i="17"/>
  <c r="V18" i="17"/>
  <c r="V28" i="17" s="1"/>
  <c r="S16" i="19"/>
  <c r="S28" i="19" s="1"/>
  <c r="V10" i="18"/>
  <c r="X10" i="18" s="1"/>
  <c r="Z10" i="18" s="1"/>
  <c r="T28" i="19"/>
  <c r="V8" i="19"/>
  <c r="X8" i="19" s="1"/>
  <c r="Z8" i="19" s="1"/>
  <c r="V10" i="19"/>
  <c r="X10" i="19" s="1"/>
  <c r="Z10" i="19" s="1"/>
  <c r="T16" i="19"/>
  <c r="R8" i="18"/>
  <c r="R17" i="18" s="1"/>
  <c r="R27" i="18" s="1"/>
  <c r="K8" i="18"/>
  <c r="K17" i="18" s="1"/>
  <c r="P8" i="18"/>
  <c r="P17" i="18" s="1"/>
  <c r="M8" i="18"/>
  <c r="M17" i="18" s="1"/>
  <c r="T8" i="18"/>
  <c r="T17" i="18" s="1"/>
  <c r="T27" i="18" s="1"/>
  <c r="S8" i="18"/>
  <c r="S17" i="18" s="1"/>
  <c r="O8" i="18"/>
  <c r="O17" i="18" s="1"/>
  <c r="O27" i="18" s="1"/>
  <c r="Q8" i="18"/>
  <c r="Q17" i="18" s="1"/>
  <c r="Q27" i="18" s="1"/>
  <c r="G17" i="18"/>
  <c r="G27" i="18" s="1"/>
  <c r="N8" i="18"/>
  <c r="N17" i="18" s="1"/>
  <c r="L8" i="18"/>
  <c r="L17" i="18" s="1"/>
  <c r="J8" i="18"/>
  <c r="U8" i="18"/>
  <c r="U17" i="18" s="1"/>
  <c r="U27" i="18" s="1"/>
  <c r="V9" i="18"/>
  <c r="X9" i="18" s="1"/>
  <c r="Z9" i="18" s="1"/>
  <c r="K16" i="19"/>
  <c r="K28" i="19" s="1"/>
  <c r="K22" i="18"/>
  <c r="K25" i="18" s="1"/>
  <c r="N22" i="18"/>
  <c r="N25" i="18" s="1"/>
  <c r="Q22" i="18"/>
  <c r="Q25" i="18" s="1"/>
  <c r="T22" i="18"/>
  <c r="T25" i="18" s="1"/>
  <c r="J22" i="18"/>
  <c r="U22" i="18"/>
  <c r="U25" i="18" s="1"/>
  <c r="G25" i="18"/>
  <c r="R22" i="18"/>
  <c r="R25" i="18" s="1"/>
  <c r="M22" i="18"/>
  <c r="M25" i="18" s="1"/>
  <c r="P22" i="18"/>
  <c r="P25" i="18" s="1"/>
  <c r="O22" i="18"/>
  <c r="O25" i="18" s="1"/>
  <c r="S22" i="18"/>
  <c r="S25" i="18" s="1"/>
  <c r="L22" i="18"/>
  <c r="L25" i="18" s="1"/>
  <c r="V14" i="19"/>
  <c r="X14" i="19" s="1"/>
  <c r="Z14" i="19" s="1"/>
  <c r="V13" i="19"/>
  <c r="X13" i="19" s="1"/>
  <c r="Z13" i="19" s="1"/>
  <c r="P16" i="19"/>
  <c r="P28" i="19" s="1"/>
  <c r="Q16" i="19"/>
  <c r="Q28" i="19" s="1"/>
  <c r="R16" i="19"/>
  <c r="R28" i="19" s="1"/>
  <c r="O16" i="19"/>
  <c r="O28" i="19" s="1"/>
  <c r="N16" i="19"/>
  <c r="N28" i="19" s="1"/>
  <c r="V9" i="19"/>
  <c r="X9" i="19" s="1"/>
  <c r="J16" i="19"/>
  <c r="J28" i="19" s="1"/>
  <c r="V11" i="19"/>
  <c r="X11" i="19" s="1"/>
  <c r="Z11" i="19" s="1"/>
  <c r="L16" i="19"/>
  <c r="L28" i="19" s="1"/>
  <c r="M16" i="19"/>
  <c r="M28" i="19" s="1"/>
  <c r="X18" i="17" l="1"/>
  <c r="X28" i="17" s="1"/>
  <c r="Z11" i="17"/>
  <c r="Z18" i="17" s="1"/>
  <c r="Z28" i="17" s="1"/>
  <c r="S27" i="18"/>
  <c r="V8" i="18"/>
  <c r="J17" i="18"/>
  <c r="M27" i="18"/>
  <c r="J25" i="18"/>
  <c r="L34" i="18" s="1"/>
  <c r="V22" i="18"/>
  <c r="L27" i="18"/>
  <c r="L30" i="18" s="1"/>
  <c r="P27" i="18"/>
  <c r="N27" i="18"/>
  <c r="K27" i="18"/>
  <c r="K30" i="18" s="1"/>
  <c r="Z9" i="19"/>
  <c r="Z16" i="19" s="1"/>
  <c r="X16" i="19"/>
  <c r="J27" i="18" l="1"/>
  <c r="J30" i="18" s="1"/>
  <c r="M30" i="18" s="1"/>
  <c r="L32" i="18" s="1"/>
  <c r="V25" i="18"/>
  <c r="X22" i="18"/>
  <c r="V17" i="18"/>
  <c r="V27" i="18" s="1"/>
  <c r="X8" i="18"/>
  <c r="V28" i="19"/>
  <c r="Z21" i="19"/>
  <c r="Z26" i="19" s="1"/>
  <c r="Z28" i="19" s="1"/>
  <c r="X26" i="19"/>
  <c r="X28" i="19" s="1"/>
  <c r="X17" i="18" l="1"/>
  <c r="Z8" i="18"/>
  <c r="Z17" i="18" s="1"/>
  <c r="X25" i="18"/>
  <c r="Z22" i="18"/>
  <c r="Z25" i="18" s="1"/>
  <c r="Z27" i="18" l="1"/>
  <c r="X27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Kim Steckler</author>
  </authors>
  <commentList>
    <comment ref="J10" authorId="0" shapeId="0" xr:uid="{B7A0A3C5-F985-4224-AFEE-8FA2E17651C0}">
      <text>
        <r>
          <rPr>
            <b/>
            <sz val="9"/>
            <color indexed="81"/>
            <rFont val="Tahoma"/>
            <family val="2"/>
          </rPr>
          <t>Kim Steckler:</t>
        </r>
        <r>
          <rPr>
            <sz val="9"/>
            <color indexed="81"/>
            <rFont val="Tahoma"/>
            <family val="2"/>
          </rPr>
          <t xml:space="preserve">
Claimed $12.91 per month for Jan to Mar. Corrected in April.</t>
        </r>
      </text>
    </comment>
    <comment ref="J13" authorId="0" shapeId="0" xr:uid="{BC2B16D1-F0E2-4E77-BD24-8CE39C7C5E5E}">
      <text>
        <r>
          <rPr>
            <b/>
            <sz val="9"/>
            <color indexed="81"/>
            <rFont val="Tahoma"/>
            <family val="2"/>
          </rPr>
          <t>Kim Steckler:</t>
        </r>
        <r>
          <rPr>
            <sz val="9"/>
            <color indexed="81"/>
            <rFont val="Tahoma"/>
            <family val="2"/>
          </rPr>
          <t xml:space="preserve">
No claim made for Jan to Mar. Added in April.</t>
        </r>
      </text>
    </comment>
    <comment ref="J22" authorId="0" shapeId="0" xr:uid="{C8350F1E-0A77-42B5-8C8B-BB5397B84C33}">
      <text>
        <r>
          <rPr>
            <b/>
            <sz val="9"/>
            <color indexed="81"/>
            <rFont val="Tahoma"/>
            <family val="2"/>
          </rPr>
          <t>Kim Steckler:</t>
        </r>
        <r>
          <rPr>
            <sz val="9"/>
            <color indexed="81"/>
            <rFont val="Tahoma"/>
            <family val="2"/>
          </rPr>
          <t xml:space="preserve">
Claimed $58.40 per month for Jan to Mar. Corrected in April.</t>
        </r>
      </text>
    </comment>
  </commentList>
</comments>
</file>

<file path=xl/sharedStrings.xml><?xml version="1.0" encoding="utf-8"?>
<sst xmlns="http://schemas.openxmlformats.org/spreadsheetml/2006/main" count="205" uniqueCount="45">
  <si>
    <t>Total Assets</t>
  </si>
  <si>
    <t>Office Furniture &amp; Equipment</t>
  </si>
  <si>
    <t>20% DB</t>
  </si>
  <si>
    <t>Computer Equipment &amp; Software</t>
  </si>
  <si>
    <t>30% DB</t>
  </si>
  <si>
    <t>Closing
 Net Book Value</t>
  </si>
  <si>
    <t>Adjustments re Asset Disposals</t>
  </si>
  <si>
    <t>Opening Net Book Value</t>
  </si>
  <si>
    <t>Closing Cost</t>
  </si>
  <si>
    <t>Disposals</t>
  </si>
  <si>
    <t>Additions</t>
  </si>
  <si>
    <t>Opening Cost</t>
  </si>
  <si>
    <t>MEMO</t>
  </si>
  <si>
    <t>COST</t>
  </si>
  <si>
    <t>Opening Accumulated Amortization</t>
  </si>
  <si>
    <t>Total Amortization
 Expense</t>
  </si>
  <si>
    <t>Closing Accumulated Amortization</t>
  </si>
  <si>
    <t>ACCUMULATED AMORTIZATION</t>
  </si>
  <si>
    <t>Capital Assets</t>
  </si>
  <si>
    <t>Varidesk - Standing desks x 5, plus 1 chair</t>
  </si>
  <si>
    <t>Opening Balance, Computer Equipment</t>
  </si>
  <si>
    <t>Apple MacBook Air for Elaine</t>
  </si>
  <si>
    <t>HP ELITBK 840 LP computer for Bill</t>
  </si>
  <si>
    <t>Staples - Bill's Expenses</t>
  </si>
  <si>
    <t>Skills Canada BC</t>
  </si>
  <si>
    <t>Opening Balance, Computer Software (written off in 2017)</t>
  </si>
  <si>
    <t>Staples - Rene's laptop? (Staples)</t>
  </si>
  <si>
    <t>Techsoup Canada - software for Bill's laptop</t>
  </si>
  <si>
    <t>Disposal of inoperable laptop - Bill (apply to opening balance above) Assume half-year amortization taken (bought 2016)</t>
  </si>
  <si>
    <t>Apple MacBook Air for Michelle</t>
  </si>
  <si>
    <t>2017 Year-End Adjustments in blue</t>
  </si>
  <si>
    <t>Recorded Amortization</t>
  </si>
  <si>
    <t>2018 Corrected Amortization in green</t>
  </si>
  <si>
    <t xml:space="preserve">Adjustment made in April </t>
  </si>
  <si>
    <t>Amortization Expense</t>
  </si>
  <si>
    <t>Accum Amort - Office Furniture &amp; Equip</t>
  </si>
  <si>
    <t>Accum Amort - Computer Equip</t>
  </si>
  <si>
    <t>Staples - HP Pavillion PC  - Kim's desktop</t>
  </si>
  <si>
    <t>Staples - Seagate Harddrives x 4, Asustor NAS server</t>
  </si>
  <si>
    <t>Office chair</t>
  </si>
  <si>
    <t>Refrigerative supplies</t>
  </si>
  <si>
    <t>Table Saw-KMS tools</t>
  </si>
  <si>
    <t>August 31 2021</t>
  </si>
  <si>
    <t>Nikon 05600 camera</t>
  </si>
  <si>
    <t>August 31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</si>
</sst>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1009]mmmm\ d\,\ yyyy;@"/>
    <numFmt numFmtId="165" formatCode="[$-1009]d\-mmm\-yy;@"/>
    <numFmt numFmtId="166" formatCode="#,##0.00_ ;[Red]\-#,##0.00\ 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rgb="FF0070C0"/>
      <name val="Arial"/>
      <family val="2"/>
    </font>
    <font>
      <sz val="10"/>
      <color rgb="FF0070C0"/>
      <name val="Calibri"/>
      <family val="2"/>
      <scheme val="minor"/>
    </font>
    <font>
      <sz val="10"/>
      <color rgb="FF00B050"/>
      <name val="Arial"/>
      <family val="2"/>
    </font>
    <font>
      <sz val="10"/>
      <name val="Calibri"/>
      <family val="2"/>
    </font>
    <font>
      <sz val="10"/>
      <color rgb="FF00B05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165" fontId="2" fillId="0" borderId="0" xfId="0" applyNumberFormat="1" applyFont="1"/>
    <xf numFmtId="0" fontId="3" fillId="0" borderId="0" xfId="0" applyFont="1"/>
    <xf numFmtId="0" fontId="2" fillId="0" borderId="0" xfId="0" applyFont="1"/>
    <xf numFmtId="0" fontId="4" fillId="0" borderId="0" xfId="0" applyFont="1"/>
    <xf numFmtId="164" fontId="4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17" fontId="5" fillId="0" borderId="0" xfId="0" applyNumberFormat="1" applyFont="1" applyAlignment="1">
      <alignment horizontal="right"/>
    </xf>
    <xf numFmtId="10" fontId="5" fillId="0" borderId="0" xfId="0" applyNumberFormat="1" applyFont="1"/>
    <xf numFmtId="0" fontId="7" fillId="0" borderId="0" xfId="0" applyFont="1"/>
    <xf numFmtId="4" fontId="2" fillId="0" borderId="0" xfId="0" applyNumberFormat="1" applyFont="1"/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wrapText="1"/>
    </xf>
    <xf numFmtId="4" fontId="2" fillId="0" borderId="2" xfId="0" applyNumberFormat="1" applyFont="1" applyBorder="1"/>
    <xf numFmtId="165" fontId="5" fillId="0" borderId="0" xfId="0" applyNumberFormat="1" applyFont="1"/>
    <xf numFmtId="4" fontId="2" fillId="0" borderId="3" xfId="0" applyNumberFormat="1" applyFont="1" applyBorder="1"/>
    <xf numFmtId="165" fontId="2" fillId="0" borderId="0" xfId="0" applyNumberFormat="1" applyFont="1" applyAlignment="1">
      <alignment horizontal="right" vertical="center"/>
    </xf>
    <xf numFmtId="4" fontId="2" fillId="0" borderId="1" xfId="0" applyNumberFormat="1" applyFont="1" applyBorder="1"/>
    <xf numFmtId="166" fontId="2" fillId="0" borderId="0" xfId="0" applyNumberFormat="1" applyFont="1"/>
    <xf numFmtId="165" fontId="2" fillId="0" borderId="0" xfId="0" applyNumberFormat="1" applyFont="1" applyAlignment="1">
      <alignment horizontal="left"/>
    </xf>
    <xf numFmtId="10" fontId="5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 vertical="center"/>
    </xf>
    <xf numFmtId="165" fontId="5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/>
    <xf numFmtId="4" fontId="9" fillId="0" borderId="0" xfId="0" applyNumberFormat="1" applyFont="1"/>
    <xf numFmtId="0" fontId="10" fillId="0" borderId="0" xfId="0" applyFont="1"/>
    <xf numFmtId="4" fontId="11" fillId="0" borderId="0" xfId="0" applyNumberFormat="1" applyFont="1"/>
    <xf numFmtId="4" fontId="12" fillId="0" borderId="0" xfId="0" applyNumberFormat="1" applyFont="1"/>
    <xf numFmtId="0" fontId="12" fillId="0" borderId="0" xfId="0" applyFont="1"/>
    <xf numFmtId="4" fontId="2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  <xf numFmtId="166" fontId="2" fillId="0" borderId="2" xfId="0" applyNumberFormat="1" applyFont="1" applyBorder="1"/>
    <xf numFmtId="4" fontId="12" fillId="0" borderId="2" xfId="0" applyNumberFormat="1" applyFont="1" applyBorder="1"/>
    <xf numFmtId="43" fontId="2" fillId="0" borderId="0" xfId="2" applyFont="1"/>
    <xf numFmtId="0" fontId="5" fillId="0" borderId="6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3">
    <cellStyle name="Comma" xfId="2" builtinId="3"/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5510C-6420-497E-8290-52E600127688}">
  <dimension ref="A1:AB60"/>
  <sheetViews>
    <sheetView tabSelected="1" topLeftCell="F5" zoomScale="120" zoomScaleNormal="120" workbookViewId="0">
      <selection activeCell="S21" sqref="S21"/>
    </sheetView>
  </sheetViews>
  <sheetFormatPr baseColWidth="10" defaultColWidth="9.1640625" defaultRowHeight="14" outlineLevelCol="4" x14ac:dyDescent="0.2"/>
  <cols>
    <col min="1" max="1" width="20.6640625" style="24" bestFit="1" customWidth="1"/>
    <col min="2" max="2" width="41.6640625" style="3" customWidth="1"/>
    <col min="3" max="3" width="11.83203125" style="3" bestFit="1" customWidth="1"/>
    <col min="4" max="4" width="8.6640625" style="3" customWidth="1" outlineLevel="1"/>
    <col min="5" max="5" width="8.33203125" style="3" customWidth="1" outlineLevel="1"/>
    <col min="6" max="6" width="10.6640625" style="3" bestFit="1" customWidth="1"/>
    <col min="7" max="7" width="11.33203125" style="3" customWidth="1" outlineLevel="1"/>
    <col min="8" max="8" width="1.33203125" style="3" customWidth="1"/>
    <col min="9" max="9" width="11.6640625" style="3" bestFit="1" customWidth="1"/>
    <col min="10" max="10" width="6.6640625" style="3" bestFit="1" customWidth="1"/>
    <col min="11" max="11" width="6.6640625" style="3" hidden="1" customWidth="1" outlineLevel="1"/>
    <col min="12" max="12" width="7" style="3" hidden="1" customWidth="1" outlineLevel="1"/>
    <col min="13" max="13" width="6.6640625" style="3" hidden="1" customWidth="1" outlineLevel="1"/>
    <col min="14" max="14" width="7.1640625" style="3" hidden="1" customWidth="1" outlineLevel="1"/>
    <col min="15" max="16" width="6.6640625" style="3" hidden="1" customWidth="1" outlineLevel="1"/>
    <col min="17" max="17" width="6.83203125" style="3" hidden="1" customWidth="1" outlineLevel="1"/>
    <col min="18" max="19" width="6.6640625" style="3" hidden="1" customWidth="1" outlineLevel="1"/>
    <col min="20" max="20" width="7" style="3" hidden="1" customWidth="1" outlineLevel="1"/>
    <col min="21" max="21" width="6.6640625" style="3" hidden="1" customWidth="1" outlineLevel="4"/>
    <col min="22" max="22" width="11.6640625" style="3" bestFit="1" customWidth="1" collapsed="1"/>
    <col min="23" max="23" width="11.33203125" style="3" bestFit="1" customWidth="1"/>
    <col min="24" max="24" width="11.6640625" style="3" bestFit="1" customWidth="1"/>
    <col min="25" max="25" width="0.83203125" style="3" customWidth="1"/>
    <col min="26" max="26" width="9.33203125" style="3" bestFit="1" customWidth="1"/>
    <col min="27" max="16384" width="9.1640625" style="3"/>
  </cols>
  <sheetData>
    <row r="1" spans="1:26" ht="19" x14ac:dyDescent="0.25">
      <c r="A1" s="2" t="s">
        <v>24</v>
      </c>
    </row>
    <row r="2" spans="1:26" ht="16" x14ac:dyDescent="0.2">
      <c r="A2" s="4" t="s">
        <v>18</v>
      </c>
      <c r="J2" s="12"/>
      <c r="K2" s="12"/>
    </row>
    <row r="3" spans="1:26" ht="16" x14ac:dyDescent="0.2">
      <c r="A3" s="5" t="s">
        <v>44</v>
      </c>
    </row>
    <row r="4" spans="1:26" x14ac:dyDescent="0.2">
      <c r="A4" s="3"/>
      <c r="C4" s="41" t="s">
        <v>13</v>
      </c>
      <c r="D4" s="42"/>
      <c r="E4" s="42"/>
      <c r="F4" s="43"/>
      <c r="H4" s="6"/>
      <c r="I4" s="44" t="s">
        <v>17</v>
      </c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6"/>
      <c r="Y4" s="6"/>
    </row>
    <row r="5" spans="1:26" x14ac:dyDescent="0.2">
      <c r="C5" s="7"/>
      <c r="D5" s="8"/>
      <c r="E5" s="8"/>
      <c r="F5" s="8"/>
      <c r="G5" s="9" t="s">
        <v>12</v>
      </c>
      <c r="H5" s="6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 s="6"/>
      <c r="Z5" s="6"/>
    </row>
    <row r="6" spans="1:26" ht="45" x14ac:dyDescent="0.2">
      <c r="B6" s="8"/>
      <c r="C6" s="10" t="s">
        <v>11</v>
      </c>
      <c r="D6" s="10" t="s">
        <v>10</v>
      </c>
      <c r="E6" s="10" t="s">
        <v>9</v>
      </c>
      <c r="F6" s="10" t="s">
        <v>8</v>
      </c>
      <c r="G6" s="11" t="s">
        <v>7</v>
      </c>
      <c r="H6" s="10"/>
      <c r="I6" s="10" t="s">
        <v>14</v>
      </c>
      <c r="J6" s="12">
        <v>44469</v>
      </c>
      <c r="K6" s="12">
        <v>44500</v>
      </c>
      <c r="L6" s="12">
        <v>44530</v>
      </c>
      <c r="M6" s="12">
        <v>44561</v>
      </c>
      <c r="N6" s="12">
        <v>44592</v>
      </c>
      <c r="O6" s="12">
        <v>44620</v>
      </c>
      <c r="P6" s="12">
        <v>44651</v>
      </c>
      <c r="Q6" s="12">
        <v>44681</v>
      </c>
      <c r="R6" s="12">
        <v>44712</v>
      </c>
      <c r="S6" s="12">
        <v>44742</v>
      </c>
      <c r="T6" s="12">
        <v>44773</v>
      </c>
      <c r="U6" s="12">
        <v>44804</v>
      </c>
      <c r="V6" s="10" t="s">
        <v>15</v>
      </c>
      <c r="W6" s="10" t="s">
        <v>6</v>
      </c>
      <c r="X6" s="10" t="s">
        <v>16</v>
      </c>
      <c r="Y6" s="10"/>
      <c r="Z6" s="10" t="s">
        <v>5</v>
      </c>
    </row>
    <row r="7" spans="1:26" x14ac:dyDescent="0.2">
      <c r="A7" s="25">
        <v>0.3</v>
      </c>
      <c r="B7" s="14" t="s">
        <v>3</v>
      </c>
    </row>
    <row r="8" spans="1:26" x14ac:dyDescent="0.2">
      <c r="A8" s="26">
        <v>42736</v>
      </c>
      <c r="B8" s="3" t="s">
        <v>20</v>
      </c>
      <c r="C8" s="15">
        <v>11013.74</v>
      </c>
      <c r="D8" s="15"/>
      <c r="E8" s="15"/>
      <c r="F8" s="15">
        <f>SUM(C8:E8)</f>
        <v>11013.74</v>
      </c>
      <c r="G8" s="23">
        <f>+F8-I8</f>
        <v>433.07775000000038</v>
      </c>
      <c r="H8" s="15"/>
      <c r="I8" s="15">
        <v>10580.662249999999</v>
      </c>
      <c r="J8" s="15">
        <f t="shared" ref="J8:J14" si="0">+ROUND($G8*$A$7/12,2)</f>
        <v>10.83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>
        <f>SUM(J8:U8)</f>
        <v>10.83</v>
      </c>
      <c r="W8" s="15">
        <f>ROUND(E8*0.15,2)</f>
        <v>0</v>
      </c>
      <c r="X8" s="15">
        <f>+I8+V8+W8</f>
        <v>10591.492249999999</v>
      </c>
      <c r="Y8" s="15"/>
      <c r="Z8" s="23">
        <f>+F8-X8</f>
        <v>422.24775000000045</v>
      </c>
    </row>
    <row r="9" spans="1:26" ht="15" x14ac:dyDescent="0.2">
      <c r="A9" s="24">
        <v>42760</v>
      </c>
      <c r="B9" s="17" t="s">
        <v>26</v>
      </c>
      <c r="C9" s="15">
        <v>1139.23</v>
      </c>
      <c r="D9" s="15"/>
      <c r="E9" s="15"/>
      <c r="F9" s="15">
        <f t="shared" ref="F9:F13" si="1">SUM(C9:E9)</f>
        <v>1139.23</v>
      </c>
      <c r="G9" s="23">
        <f>+F9-I9</f>
        <v>308.66999999999996</v>
      </c>
      <c r="H9" s="15"/>
      <c r="I9" s="15">
        <v>830.56000000000006</v>
      </c>
      <c r="J9" s="15">
        <f t="shared" si="0"/>
        <v>7.72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>
        <f t="shared" ref="V9:V14" si="2">SUM(J9:U9)</f>
        <v>7.72</v>
      </c>
      <c r="W9" s="15">
        <v>0</v>
      </c>
      <c r="X9" s="15">
        <f t="shared" ref="X9:X14" si="3">+I9+V9+W9</f>
        <v>838.28000000000009</v>
      </c>
      <c r="Y9" s="15"/>
      <c r="Z9" s="23">
        <f t="shared" ref="Z9:Z14" si="4">+F9-X9</f>
        <v>300.94999999999993</v>
      </c>
    </row>
    <row r="10" spans="1:26" ht="15" x14ac:dyDescent="0.2">
      <c r="A10" s="24">
        <v>42866</v>
      </c>
      <c r="B10" s="17" t="s">
        <v>21</v>
      </c>
      <c r="C10" s="15">
        <v>1368.2</v>
      </c>
      <c r="D10" s="15"/>
      <c r="E10" s="15"/>
      <c r="F10" s="15">
        <f t="shared" si="1"/>
        <v>1368.2</v>
      </c>
      <c r="G10" s="23">
        <f>+F10-I10</f>
        <v>370.7800000000002</v>
      </c>
      <c r="H10" s="15"/>
      <c r="I10" s="15">
        <v>997.41999999999985</v>
      </c>
      <c r="J10" s="15">
        <f t="shared" si="0"/>
        <v>9.27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>
        <f t="shared" si="2"/>
        <v>9.27</v>
      </c>
      <c r="W10" s="15">
        <v>0</v>
      </c>
      <c r="X10" s="15">
        <f t="shared" si="3"/>
        <v>1006.6899999999998</v>
      </c>
      <c r="Y10" s="15"/>
      <c r="Z10" s="23">
        <f t="shared" si="4"/>
        <v>361.51000000000022</v>
      </c>
    </row>
    <row r="11" spans="1:26" ht="15" x14ac:dyDescent="0.2">
      <c r="A11" s="24">
        <v>43034</v>
      </c>
      <c r="B11" s="17" t="s">
        <v>22</v>
      </c>
      <c r="C11" s="15">
        <v>2207.4699999999998</v>
      </c>
      <c r="D11" s="15"/>
      <c r="E11" s="15"/>
      <c r="F11" s="15">
        <f t="shared" si="1"/>
        <v>2207.4699999999998</v>
      </c>
      <c r="G11" s="23">
        <f t="shared" ref="G11:G13" si="5">+F11-I11</f>
        <v>598.15999999999985</v>
      </c>
      <c r="H11" s="15"/>
      <c r="I11" s="15">
        <v>1609.31</v>
      </c>
      <c r="J11" s="15">
        <f t="shared" si="0"/>
        <v>14.95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>
        <f t="shared" si="2"/>
        <v>14.95</v>
      </c>
      <c r="W11" s="15">
        <v>0</v>
      </c>
      <c r="X11" s="15">
        <f t="shared" si="3"/>
        <v>1624.26</v>
      </c>
      <c r="Y11" s="15"/>
      <c r="Z11" s="23">
        <f t="shared" si="4"/>
        <v>583.20999999999981</v>
      </c>
    </row>
    <row r="12" spans="1:26" ht="12" customHeight="1" x14ac:dyDescent="0.2">
      <c r="A12" s="26">
        <v>43089</v>
      </c>
      <c r="B12" s="17" t="s">
        <v>29</v>
      </c>
      <c r="C12" s="31">
        <v>1483.63</v>
      </c>
      <c r="D12" s="15"/>
      <c r="E12"/>
      <c r="F12" s="15">
        <f t="shared" si="1"/>
        <v>1483.63</v>
      </c>
      <c r="G12" s="23">
        <f t="shared" si="5"/>
        <v>401.92000000000007</v>
      </c>
      <c r="H12" s="15"/>
      <c r="I12" s="15">
        <v>1081.71</v>
      </c>
      <c r="J12" s="15">
        <f t="shared" si="0"/>
        <v>10.050000000000001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>
        <f t="shared" si="2"/>
        <v>10.050000000000001</v>
      </c>
      <c r="W12" s="15">
        <v>0</v>
      </c>
      <c r="X12" s="15">
        <f t="shared" si="3"/>
        <v>1091.76</v>
      </c>
      <c r="Y12" s="15"/>
      <c r="Z12" s="23">
        <f t="shared" si="4"/>
        <v>391.87000000000012</v>
      </c>
    </row>
    <row r="13" spans="1:26" ht="12" customHeight="1" x14ac:dyDescent="0.2">
      <c r="A13" s="26">
        <v>43200</v>
      </c>
      <c r="B13" s="17" t="s">
        <v>37</v>
      </c>
      <c r="C13" s="15">
        <v>1888.88</v>
      </c>
      <c r="D13" s="15"/>
      <c r="E13"/>
      <c r="F13" s="15">
        <f t="shared" si="1"/>
        <v>1888.88</v>
      </c>
      <c r="G13" s="23">
        <f t="shared" si="5"/>
        <v>657.11000000000013</v>
      </c>
      <c r="H13" s="15"/>
      <c r="I13" s="15">
        <v>1231.77</v>
      </c>
      <c r="J13" s="15">
        <f t="shared" si="0"/>
        <v>16.43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>
        <f t="shared" si="2"/>
        <v>16.43</v>
      </c>
      <c r="W13" s="15">
        <v>0</v>
      </c>
      <c r="X13" s="15">
        <f t="shared" si="3"/>
        <v>1248.2</v>
      </c>
      <c r="Y13" s="15"/>
      <c r="Z13" s="23">
        <f t="shared" si="4"/>
        <v>640.68000000000006</v>
      </c>
    </row>
    <row r="14" spans="1:26" ht="12" customHeight="1" x14ac:dyDescent="0.2">
      <c r="A14" s="26">
        <v>43203</v>
      </c>
      <c r="B14" s="3" t="s">
        <v>38</v>
      </c>
      <c r="C14" s="15">
        <v>1970.59</v>
      </c>
      <c r="D14" s="15"/>
      <c r="E14"/>
      <c r="F14" s="15">
        <f t="shared" ref="F14" si="6">SUM(C14:E14)</f>
        <v>1970.59</v>
      </c>
      <c r="G14" s="23">
        <f>+F14-I14</f>
        <v>685.51999999999975</v>
      </c>
      <c r="H14" s="15"/>
      <c r="I14" s="15">
        <v>1285.0700000000002</v>
      </c>
      <c r="J14" s="15">
        <f t="shared" si="0"/>
        <v>17.14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>
        <f t="shared" si="2"/>
        <v>17.14</v>
      </c>
      <c r="W14" s="15">
        <v>0</v>
      </c>
      <c r="X14" s="15">
        <f t="shared" si="3"/>
        <v>1302.2100000000003</v>
      </c>
      <c r="Y14" s="15"/>
      <c r="Z14" s="23">
        <f t="shared" si="4"/>
        <v>668.37999999999965</v>
      </c>
    </row>
    <row r="15" spans="1:26" ht="15" thickBot="1" x14ac:dyDescent="0.25">
      <c r="C15" s="18"/>
      <c r="D15" s="18"/>
      <c r="E15" s="18"/>
      <c r="F15" s="18"/>
      <c r="J15" s="15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Z15" s="18"/>
    </row>
    <row r="16" spans="1:26" ht="16" thickTop="1" thickBot="1" x14ac:dyDescent="0.25">
      <c r="A16" s="27" t="s">
        <v>4</v>
      </c>
      <c r="B16" s="8" t="s">
        <v>3</v>
      </c>
      <c r="C16" s="20">
        <f>SUM(C8:C15)</f>
        <v>21071.74</v>
      </c>
      <c r="D16" s="20">
        <f>SUM(D8:D15)</f>
        <v>0</v>
      </c>
      <c r="E16" s="20">
        <f>SUM(E8:E15)</f>
        <v>0</v>
      </c>
      <c r="F16" s="20">
        <f>SUM(F8:F15)</f>
        <v>21071.74</v>
      </c>
      <c r="G16" s="20">
        <f>SUM(G8:G12)</f>
        <v>2112.6077500000006</v>
      </c>
      <c r="I16" s="20">
        <f>SUM(I8:I14)</f>
        <v>17616.502249999998</v>
      </c>
      <c r="J16" s="20">
        <f>SUM(J8:J15)</f>
        <v>86.39</v>
      </c>
      <c r="K16" s="20">
        <f t="shared" ref="K16:X16" si="7">SUM(K8:K15)</f>
        <v>0</v>
      </c>
      <c r="L16" s="20">
        <f t="shared" si="7"/>
        <v>0</v>
      </c>
      <c r="M16" s="20">
        <f t="shared" si="7"/>
        <v>0</v>
      </c>
      <c r="N16" s="20">
        <f t="shared" si="7"/>
        <v>0</v>
      </c>
      <c r="O16" s="20">
        <f t="shared" si="7"/>
        <v>0</v>
      </c>
      <c r="P16" s="20">
        <f t="shared" si="7"/>
        <v>0</v>
      </c>
      <c r="Q16" s="20">
        <f t="shared" si="7"/>
        <v>0</v>
      </c>
      <c r="R16" s="20">
        <f t="shared" si="7"/>
        <v>0</v>
      </c>
      <c r="S16" s="20">
        <f t="shared" si="7"/>
        <v>0</v>
      </c>
      <c r="T16" s="20">
        <f t="shared" si="7"/>
        <v>0</v>
      </c>
      <c r="U16" s="20">
        <f t="shared" si="7"/>
        <v>0</v>
      </c>
      <c r="V16" s="20">
        <f>SUM(V8:V15)</f>
        <v>86.39</v>
      </c>
      <c r="W16" s="20">
        <f t="shared" si="7"/>
        <v>0</v>
      </c>
      <c r="X16" s="20">
        <f t="shared" si="7"/>
        <v>17702.892250000001</v>
      </c>
      <c r="Z16" s="20">
        <f>SUM(Z8:Z15)</f>
        <v>3368.8477500000004</v>
      </c>
    </row>
    <row r="17" spans="1:28" ht="15" thickTop="1" x14ac:dyDescent="0.2">
      <c r="C17" s="15"/>
      <c r="D17" s="15"/>
      <c r="E17" s="15"/>
      <c r="F17" s="15"/>
      <c r="G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Z17" s="15"/>
    </row>
    <row r="18" spans="1:28" x14ac:dyDescent="0.2">
      <c r="C18" s="15"/>
      <c r="D18" s="15"/>
      <c r="E18" s="15"/>
      <c r="F18" s="15"/>
      <c r="G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Z18" s="15"/>
    </row>
    <row r="19" spans="1:28" x14ac:dyDescent="0.2">
      <c r="C19" s="15"/>
      <c r="D19" s="15"/>
      <c r="E19" s="15"/>
      <c r="F19" s="15"/>
      <c r="G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Z19" s="15"/>
    </row>
    <row r="20" spans="1:28" x14ac:dyDescent="0.2">
      <c r="A20" s="25">
        <v>0.2</v>
      </c>
      <c r="B20" s="14" t="s">
        <v>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8" x14ac:dyDescent="0.2">
      <c r="A21" s="24">
        <v>42987</v>
      </c>
      <c r="B21" s="3" t="s">
        <v>19</v>
      </c>
      <c r="C21" s="15">
        <v>3504</v>
      </c>
      <c r="D21" s="15"/>
      <c r="E21" s="15"/>
      <c r="F21" s="15">
        <f t="shared" ref="F21:F22" si="8">SUM(C21:E21)</f>
        <v>3504</v>
      </c>
      <c r="G21" s="23">
        <f>+F21-I21</f>
        <v>1503.1200000000001</v>
      </c>
      <c r="H21" s="15"/>
      <c r="I21" s="15">
        <v>2000.8799999999999</v>
      </c>
      <c r="J21" s="15">
        <f t="shared" ref="J21:J25" si="9">+ROUND($G21*$A$20/12,2)</f>
        <v>25.05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>
        <f t="shared" ref="V21:V25" si="10">SUM(J21:U21)</f>
        <v>25.05</v>
      </c>
      <c r="W21" s="15">
        <v>0</v>
      </c>
      <c r="X21" s="15">
        <f>+I21+V21+W21</f>
        <v>2025.9299999999998</v>
      </c>
      <c r="Y21" s="15"/>
      <c r="Z21" s="23">
        <f t="shared" ref="Z21:Z22" si="11">+F21-X21</f>
        <v>1478.0700000000002</v>
      </c>
    </row>
    <row r="22" spans="1:28" x14ac:dyDescent="0.2">
      <c r="A22" s="24">
        <v>43540</v>
      </c>
      <c r="B22" s="3" t="s">
        <v>39</v>
      </c>
      <c r="C22" s="15">
        <v>1081.3</v>
      </c>
      <c r="D22" s="15"/>
      <c r="E22" s="15"/>
      <c r="F22" s="15">
        <f t="shared" si="8"/>
        <v>1081.3</v>
      </c>
      <c r="G22" s="23">
        <f>+F22-I22</f>
        <v>674.68999999999994</v>
      </c>
      <c r="H22" s="15"/>
      <c r="I22" s="15">
        <v>406.61</v>
      </c>
      <c r="J22" s="15">
        <f t="shared" si="9"/>
        <v>11.24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>
        <f t="shared" si="10"/>
        <v>11.24</v>
      </c>
      <c r="W22" s="15"/>
      <c r="X22" s="15">
        <f t="shared" ref="X22:X25" si="12">+I22+V22+W22</f>
        <v>417.85</v>
      </c>
      <c r="Y22" s="15"/>
      <c r="Z22" s="23">
        <f t="shared" si="11"/>
        <v>663.44999999999993</v>
      </c>
      <c r="AB22" s="40"/>
    </row>
    <row r="23" spans="1:28" x14ac:dyDescent="0.2">
      <c r="A23" s="37">
        <v>43614</v>
      </c>
      <c r="B23" s="3" t="s">
        <v>40</v>
      </c>
      <c r="C23" s="15">
        <v>8031.56</v>
      </c>
      <c r="D23" s="15"/>
      <c r="E23" s="15"/>
      <c r="F23" s="15">
        <f t="shared" ref="F23:F25" si="13">SUM(C23:E23)</f>
        <v>8031.56</v>
      </c>
      <c r="G23" s="23">
        <f>+F23-I23</f>
        <v>5011.7240000000002</v>
      </c>
      <c r="H23" s="15"/>
      <c r="I23" s="15">
        <v>3019.8360000000002</v>
      </c>
      <c r="J23" s="15">
        <f>+ROUND($G23*$A$20/12,2)</f>
        <v>83.53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>
        <f t="shared" si="10"/>
        <v>83.53</v>
      </c>
      <c r="W23" s="15"/>
      <c r="X23" s="15">
        <f t="shared" si="12"/>
        <v>3103.3660000000004</v>
      </c>
      <c r="Y23" s="15"/>
      <c r="Z23" s="23">
        <f>+F23-X23</f>
        <v>4928.1939999999995</v>
      </c>
      <c r="AB23" s="40"/>
    </row>
    <row r="24" spans="1:28" x14ac:dyDescent="0.2">
      <c r="A24" s="37">
        <v>44287</v>
      </c>
      <c r="B24" s="3" t="s">
        <v>43</v>
      </c>
      <c r="C24" s="15">
        <v>854.21</v>
      </c>
      <c r="D24" s="15"/>
      <c r="E24" s="15"/>
      <c r="F24" s="15">
        <f t="shared" si="13"/>
        <v>854.21</v>
      </c>
      <c r="G24" s="23">
        <f>+F24-I24</f>
        <v>783.01</v>
      </c>
      <c r="H24" s="15"/>
      <c r="I24" s="15">
        <v>71.2</v>
      </c>
      <c r="J24" s="15">
        <f>+ROUND($G24*$A$20/12,2)</f>
        <v>13.05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>
        <f t="shared" si="10"/>
        <v>13.05</v>
      </c>
      <c r="W24" s="15"/>
      <c r="X24" s="15">
        <f t="shared" si="12"/>
        <v>84.25</v>
      </c>
      <c r="Y24" s="15"/>
      <c r="Z24" s="23">
        <f>+F24-X24</f>
        <v>769.96</v>
      </c>
      <c r="AB24" s="40"/>
    </row>
    <row r="25" spans="1:28" x14ac:dyDescent="0.2">
      <c r="A25" s="28"/>
      <c r="B25" s="3" t="s">
        <v>41</v>
      </c>
      <c r="C25" s="18">
        <v>11535.17</v>
      </c>
      <c r="D25" s="18"/>
      <c r="E25" s="18"/>
      <c r="F25" s="18">
        <f t="shared" si="13"/>
        <v>11535.17</v>
      </c>
      <c r="G25" s="38">
        <f>+F25-I25</f>
        <v>7197.893</v>
      </c>
      <c r="I25" s="18">
        <v>4337.277</v>
      </c>
      <c r="J25" s="18">
        <f t="shared" si="9"/>
        <v>119.96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>
        <f t="shared" si="10"/>
        <v>119.96</v>
      </c>
      <c r="W25" s="18"/>
      <c r="X25" s="18">
        <f t="shared" si="12"/>
        <v>4457.2370000000001</v>
      </c>
      <c r="Z25" s="38">
        <f>+F25-X25</f>
        <v>7077.933</v>
      </c>
      <c r="AB25" s="40"/>
    </row>
    <row r="26" spans="1:28" x14ac:dyDescent="0.2">
      <c r="C26" s="15"/>
      <c r="D26" s="15"/>
      <c r="E26" s="15"/>
      <c r="F26" s="15"/>
      <c r="G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Z26" s="15"/>
      <c r="AB26" s="40"/>
    </row>
    <row r="27" spans="1:28" ht="15" thickBot="1" x14ac:dyDescent="0.25">
      <c r="A27" s="27" t="s">
        <v>2</v>
      </c>
      <c r="B27" s="8" t="s">
        <v>1</v>
      </c>
      <c r="C27" s="22">
        <f>SUM(C21:C25)</f>
        <v>25006.239999999998</v>
      </c>
      <c r="D27" s="22">
        <f>SUM(D21:D25)</f>
        <v>0</v>
      </c>
      <c r="E27" s="22">
        <f>SUM(E21:E25)</f>
        <v>0</v>
      </c>
      <c r="F27" s="22">
        <f>SUM(F21:F25)</f>
        <v>25006.239999999998</v>
      </c>
      <c r="G27" s="22">
        <f>SUM(G21:G25)</f>
        <v>15170.437</v>
      </c>
      <c r="I27" s="22">
        <f t="shared" ref="I27:W27" si="14">SUM(I21:I25)</f>
        <v>9835.8029999999999</v>
      </c>
      <c r="J27" s="22">
        <f t="shared" si="14"/>
        <v>252.82999999999998</v>
      </c>
      <c r="K27" s="22">
        <f t="shared" si="14"/>
        <v>0</v>
      </c>
      <c r="L27" s="22">
        <f t="shared" si="14"/>
        <v>0</v>
      </c>
      <c r="M27" s="22">
        <f t="shared" si="14"/>
        <v>0</v>
      </c>
      <c r="N27" s="22">
        <f t="shared" si="14"/>
        <v>0</v>
      </c>
      <c r="O27" s="22">
        <f t="shared" si="14"/>
        <v>0</v>
      </c>
      <c r="P27" s="22">
        <f>SUM(P21:P25)</f>
        <v>0</v>
      </c>
      <c r="Q27" s="22">
        <f t="shared" si="14"/>
        <v>0</v>
      </c>
      <c r="R27" s="22">
        <f t="shared" si="14"/>
        <v>0</v>
      </c>
      <c r="S27" s="22">
        <f t="shared" si="14"/>
        <v>0</v>
      </c>
      <c r="T27" s="22">
        <f t="shared" si="14"/>
        <v>0</v>
      </c>
      <c r="U27" s="22">
        <f t="shared" si="14"/>
        <v>0</v>
      </c>
      <c r="V27" s="22">
        <f>SUM(V21:V25)</f>
        <v>252.82999999999998</v>
      </c>
      <c r="W27" s="22">
        <f t="shared" si="14"/>
        <v>0</v>
      </c>
      <c r="X27" s="22">
        <f>SUM(X21:X25)</f>
        <v>10088.633000000002</v>
      </c>
      <c r="Z27" s="22">
        <f>SUM(Z21:Z25)</f>
        <v>14917.607</v>
      </c>
    </row>
    <row r="28" spans="1:28" ht="15" thickTop="1" x14ac:dyDescent="0.2">
      <c r="C28" s="15"/>
      <c r="D28" s="15"/>
      <c r="E28" s="15"/>
      <c r="F28" s="15"/>
      <c r="G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Z28" s="15"/>
    </row>
    <row r="29" spans="1:28" ht="15" thickBot="1" x14ac:dyDescent="0.25">
      <c r="B29" s="8" t="s">
        <v>0</v>
      </c>
      <c r="C29" s="22">
        <f>C16+C27</f>
        <v>46077.979999999996</v>
      </c>
      <c r="D29" s="22">
        <f>D16+D27</f>
        <v>0</v>
      </c>
      <c r="E29" s="22">
        <f>E16+E27</f>
        <v>0</v>
      </c>
      <c r="F29" s="22">
        <f>F16+F27</f>
        <v>46077.979999999996</v>
      </c>
      <c r="G29" s="22">
        <f>G16+G27</f>
        <v>17283.044750000001</v>
      </c>
      <c r="I29" s="22">
        <f t="shared" ref="I29:W29" si="15">I16+I27</f>
        <v>27452.305249999998</v>
      </c>
      <c r="J29" s="22">
        <f t="shared" si="15"/>
        <v>339.21999999999997</v>
      </c>
      <c r="K29" s="22">
        <f t="shared" si="15"/>
        <v>0</v>
      </c>
      <c r="L29" s="22">
        <f t="shared" si="15"/>
        <v>0</v>
      </c>
      <c r="M29" s="22">
        <f t="shared" si="15"/>
        <v>0</v>
      </c>
      <c r="N29" s="22">
        <f t="shared" si="15"/>
        <v>0</v>
      </c>
      <c r="O29" s="22">
        <f t="shared" si="15"/>
        <v>0</v>
      </c>
      <c r="P29" s="22">
        <f t="shared" si="15"/>
        <v>0</v>
      </c>
      <c r="Q29" s="22">
        <f t="shared" si="15"/>
        <v>0</v>
      </c>
      <c r="R29" s="22">
        <f>R16+R27</f>
        <v>0</v>
      </c>
      <c r="S29" s="22">
        <f t="shared" si="15"/>
        <v>0</v>
      </c>
      <c r="T29" s="22">
        <f t="shared" si="15"/>
        <v>0</v>
      </c>
      <c r="U29" s="22">
        <f t="shared" si="15"/>
        <v>0</v>
      </c>
      <c r="V29" s="22">
        <f t="shared" si="15"/>
        <v>339.21999999999997</v>
      </c>
      <c r="W29" s="22">
        <f t="shared" si="15"/>
        <v>0</v>
      </c>
      <c r="X29" s="22">
        <f>X16+X27</f>
        <v>27791.525250000002</v>
      </c>
      <c r="Z29" s="22">
        <f>Z16+Z27</f>
        <v>18286.454750000001</v>
      </c>
    </row>
    <row r="30" spans="1:28" ht="15" thickTop="1" x14ac:dyDescent="0.2">
      <c r="H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8" x14ac:dyDescent="0.2">
      <c r="C31" s="15"/>
      <c r="D31" s="15"/>
      <c r="E31" s="15"/>
      <c r="F31" s="15"/>
      <c r="G31" s="15"/>
      <c r="H31" s="15"/>
      <c r="J31" s="33"/>
      <c r="K31" s="33"/>
      <c r="L31" s="33"/>
      <c r="M31" s="15"/>
      <c r="N31" s="28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8" x14ac:dyDescent="0.2">
      <c r="C32" s="15"/>
      <c r="D32" s="15"/>
      <c r="E32" s="15"/>
      <c r="F32" s="15"/>
      <c r="G32" s="15"/>
      <c r="H32" s="15"/>
      <c r="J32" s="15"/>
      <c r="K32" s="15"/>
      <c r="L32" s="15"/>
      <c r="M32" s="15"/>
      <c r="N32" s="36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2">
      <c r="A33" s="29"/>
      <c r="B33" s="30"/>
      <c r="C33"/>
      <c r="D33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x14ac:dyDescent="0.2">
      <c r="A34" s="29"/>
      <c r="B34" s="32"/>
      <c r="C34"/>
      <c r="D34"/>
      <c r="E34" s="15"/>
      <c r="F34" s="15"/>
      <c r="G34" s="15"/>
      <c r="H34" s="15"/>
      <c r="I34" s="34"/>
      <c r="J34" s="34"/>
      <c r="K34" s="34"/>
      <c r="L34" s="34"/>
      <c r="M34" s="34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x14ac:dyDescent="0.2">
      <c r="A35" s="29"/>
      <c r="B35"/>
      <c r="C35"/>
      <c r="D35"/>
      <c r="E35" s="15"/>
      <c r="F35" s="15"/>
      <c r="G35" s="15"/>
      <c r="H35" s="15"/>
      <c r="I35" s="34"/>
      <c r="J35" s="34"/>
      <c r="K35" s="34"/>
      <c r="L35" s="34"/>
      <c r="M35" s="34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x14ac:dyDescent="0.2">
      <c r="A36" s="29"/>
      <c r="B36"/>
      <c r="C36"/>
      <c r="D36"/>
      <c r="E36" s="15"/>
      <c r="F36" s="15"/>
      <c r="G36" s="15"/>
      <c r="H36" s="15"/>
      <c r="I36" s="34"/>
      <c r="J36" s="34"/>
      <c r="K36" s="34"/>
      <c r="L36" s="34"/>
      <c r="M36" s="3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x14ac:dyDescent="0.2">
      <c r="A37" s="29"/>
      <c r="B37"/>
      <c r="C37"/>
      <c r="D37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x14ac:dyDescent="0.2">
      <c r="A38" s="29"/>
      <c r="B38"/>
      <c r="C38"/>
      <c r="D38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x14ac:dyDescent="0.2">
      <c r="A39" s="29"/>
      <c r="B39"/>
      <c r="C39"/>
      <c r="D39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x14ac:dyDescent="0.2">
      <c r="A40" s="29"/>
      <c r="B40"/>
      <c r="C40"/>
      <c r="D40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x14ac:dyDescent="0.2">
      <c r="A41" s="28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x14ac:dyDescent="0.2">
      <c r="A42" s="28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x14ac:dyDescent="0.2">
      <c r="A43" s="28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x14ac:dyDescent="0.2">
      <c r="A44" s="28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x14ac:dyDescent="0.2">
      <c r="A45" s="28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x14ac:dyDescent="0.2">
      <c r="A46" s="2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x14ac:dyDescent="0.2">
      <c r="A47" s="28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x14ac:dyDescent="0.2">
      <c r="A48" s="28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x14ac:dyDescent="0.2">
      <c r="A49" s="28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x14ac:dyDescent="0.2">
      <c r="A50" s="2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x14ac:dyDescent="0.2">
      <c r="A51" s="28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x14ac:dyDescent="0.2">
      <c r="A52" s="2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x14ac:dyDescent="0.2">
      <c r="A53" s="28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x14ac:dyDescent="0.2">
      <c r="A54" s="28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x14ac:dyDescent="0.2">
      <c r="A55" s="28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x14ac:dyDescent="0.2">
      <c r="A56" s="28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x14ac:dyDescent="0.2">
      <c r="A57" s="28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x14ac:dyDescent="0.2">
      <c r="A58" s="28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x14ac:dyDescent="0.2">
      <c r="A59" s="28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x14ac:dyDescent="0.2">
      <c r="A60" s="28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</sheetData>
  <mergeCells count="2">
    <mergeCell ref="C4:F4"/>
    <mergeCell ref="I4:X4"/>
  </mergeCells>
  <pageMargins left="0.25" right="0.20866141699999999" top="0.74803149606299202" bottom="0.74803149606299202" header="0.31496062992126" footer="0.31496062992126"/>
  <pageSetup scale="65" fitToWidth="0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CFBAA-7E27-4AFC-A6B0-0BA6E56D59AB}">
  <dimension ref="A1:AB60"/>
  <sheetViews>
    <sheetView zoomScale="120" zoomScaleNormal="120" workbookViewId="0">
      <selection activeCell="V9" sqref="V9"/>
    </sheetView>
  </sheetViews>
  <sheetFormatPr baseColWidth="10" defaultColWidth="9.1640625" defaultRowHeight="14" outlineLevelCol="4" x14ac:dyDescent="0.2"/>
  <cols>
    <col min="1" max="1" width="20.6640625" style="24" bestFit="1" customWidth="1"/>
    <col min="2" max="2" width="41.6640625" style="3" customWidth="1"/>
    <col min="3" max="3" width="11.83203125" style="3" bestFit="1" customWidth="1"/>
    <col min="4" max="4" width="8.6640625" style="3" customWidth="1" outlineLevel="1"/>
    <col min="5" max="5" width="8.33203125" style="3" customWidth="1" outlineLevel="1"/>
    <col min="6" max="6" width="10.6640625" style="3" bestFit="1" customWidth="1"/>
    <col min="7" max="7" width="11.33203125" style="3" customWidth="1" outlineLevel="1"/>
    <col min="8" max="8" width="1.33203125" style="3" customWidth="1"/>
    <col min="9" max="9" width="11.6640625" style="3" bestFit="1" customWidth="1"/>
    <col min="10" max="11" width="6.6640625" style="3" bestFit="1" customWidth="1"/>
    <col min="12" max="12" width="7" style="3" bestFit="1" customWidth="1"/>
    <col min="13" max="13" width="6.6640625" style="3" bestFit="1" customWidth="1"/>
    <col min="14" max="14" width="7.1640625" style="3" customWidth="1"/>
    <col min="15" max="16" width="6.6640625" style="3" customWidth="1"/>
    <col min="17" max="17" width="6.83203125" style="3" customWidth="1"/>
    <col min="18" max="19" width="6.6640625" style="3" customWidth="1"/>
    <col min="20" max="20" width="7" style="3" customWidth="1"/>
    <col min="21" max="21" width="6.6640625" style="3" customWidth="1" outlineLevel="4"/>
    <col min="22" max="22" width="11.6640625" style="3" bestFit="1" customWidth="1"/>
    <col min="23" max="23" width="11.33203125" style="3" bestFit="1" customWidth="1"/>
    <col min="24" max="24" width="11.6640625" style="3" bestFit="1" customWidth="1"/>
    <col min="25" max="25" width="0.83203125" style="3" customWidth="1"/>
    <col min="26" max="26" width="9.33203125" style="3" bestFit="1" customWidth="1"/>
    <col min="27" max="16384" width="9.1640625" style="3"/>
  </cols>
  <sheetData>
    <row r="1" spans="1:26" ht="19" x14ac:dyDescent="0.25">
      <c r="A1" s="2" t="s">
        <v>24</v>
      </c>
    </row>
    <row r="2" spans="1:26" ht="16" x14ac:dyDescent="0.2">
      <c r="A2" s="4" t="s">
        <v>18</v>
      </c>
      <c r="J2" s="12"/>
      <c r="K2" s="12"/>
    </row>
    <row r="3" spans="1:26" ht="16" x14ac:dyDescent="0.2">
      <c r="A3" s="5" t="s">
        <v>42</v>
      </c>
    </row>
    <row r="4" spans="1:26" x14ac:dyDescent="0.2">
      <c r="A4" s="3"/>
      <c r="C4" s="41" t="s">
        <v>13</v>
      </c>
      <c r="D4" s="42"/>
      <c r="E4" s="42"/>
      <c r="F4" s="43"/>
      <c r="H4" s="6"/>
      <c r="I4" s="44" t="s">
        <v>17</v>
      </c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6"/>
      <c r="Y4" s="6"/>
    </row>
    <row r="5" spans="1:26" x14ac:dyDescent="0.2">
      <c r="C5" s="7"/>
      <c r="D5" s="8"/>
      <c r="E5" s="8"/>
      <c r="F5" s="8"/>
      <c r="G5" s="9" t="s">
        <v>12</v>
      </c>
      <c r="H5" s="6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 s="6"/>
      <c r="Z5" s="6"/>
    </row>
    <row r="6" spans="1:26" ht="45" x14ac:dyDescent="0.2">
      <c r="B6" s="8"/>
      <c r="C6" s="10" t="s">
        <v>11</v>
      </c>
      <c r="D6" s="10" t="s">
        <v>10</v>
      </c>
      <c r="E6" s="10" t="s">
        <v>9</v>
      </c>
      <c r="F6" s="10" t="s">
        <v>8</v>
      </c>
      <c r="G6" s="11" t="s">
        <v>7</v>
      </c>
      <c r="H6" s="10"/>
      <c r="I6" s="10" t="s">
        <v>14</v>
      </c>
      <c r="J6" s="12">
        <v>44104</v>
      </c>
      <c r="K6" s="12">
        <v>44135</v>
      </c>
      <c r="L6" s="12">
        <v>44165</v>
      </c>
      <c r="M6" s="12">
        <v>44196</v>
      </c>
      <c r="N6" s="12">
        <v>44227</v>
      </c>
      <c r="O6" s="12">
        <v>44255</v>
      </c>
      <c r="P6" s="12">
        <v>44286</v>
      </c>
      <c r="Q6" s="12">
        <v>44316</v>
      </c>
      <c r="R6" s="12">
        <v>44347</v>
      </c>
      <c r="S6" s="12">
        <v>44377</v>
      </c>
      <c r="T6" s="12">
        <v>44408</v>
      </c>
      <c r="U6" s="12">
        <v>44439</v>
      </c>
      <c r="V6" s="10" t="s">
        <v>15</v>
      </c>
      <c r="W6" s="10" t="s">
        <v>6</v>
      </c>
      <c r="X6" s="10" t="s">
        <v>16</v>
      </c>
      <c r="Y6" s="10"/>
      <c r="Z6" s="10" t="s">
        <v>5</v>
      </c>
    </row>
    <row r="7" spans="1:26" x14ac:dyDescent="0.2">
      <c r="A7" s="25">
        <v>0.3</v>
      </c>
      <c r="B7" s="14" t="s">
        <v>3</v>
      </c>
    </row>
    <row r="8" spans="1:26" x14ac:dyDescent="0.2">
      <c r="A8" s="26">
        <v>42736</v>
      </c>
      <c r="B8" s="3" t="s">
        <v>20</v>
      </c>
      <c r="C8" s="15">
        <v>11013.74</v>
      </c>
      <c r="D8" s="15"/>
      <c r="E8" s="15"/>
      <c r="F8" s="15">
        <f>SUM(C8:E8)</f>
        <v>11013.74</v>
      </c>
      <c r="G8" s="23">
        <f>+F8-I8</f>
        <v>618.59775000000081</v>
      </c>
      <c r="H8" s="15"/>
      <c r="I8" s="15">
        <v>10395.142249999999</v>
      </c>
      <c r="J8" s="15">
        <f t="shared" ref="J8:U14" si="0">+ROUND($G8*$A$7/12,2)</f>
        <v>15.46</v>
      </c>
      <c r="K8" s="15">
        <f t="shared" si="0"/>
        <v>15.46</v>
      </c>
      <c r="L8" s="15">
        <f t="shared" si="0"/>
        <v>15.46</v>
      </c>
      <c r="M8" s="15">
        <f t="shared" si="0"/>
        <v>15.46</v>
      </c>
      <c r="N8" s="15">
        <f t="shared" si="0"/>
        <v>15.46</v>
      </c>
      <c r="O8" s="15">
        <f t="shared" si="0"/>
        <v>15.46</v>
      </c>
      <c r="P8" s="15">
        <f t="shared" si="0"/>
        <v>15.46</v>
      </c>
      <c r="Q8" s="15">
        <f t="shared" si="0"/>
        <v>15.46</v>
      </c>
      <c r="R8" s="15">
        <f t="shared" si="0"/>
        <v>15.46</v>
      </c>
      <c r="S8" s="15">
        <f t="shared" si="0"/>
        <v>15.46</v>
      </c>
      <c r="T8" s="15">
        <f t="shared" si="0"/>
        <v>15.46</v>
      </c>
      <c r="U8" s="15">
        <f t="shared" si="0"/>
        <v>15.46</v>
      </c>
      <c r="V8" s="15">
        <f>SUM(J8:U8)</f>
        <v>185.52000000000007</v>
      </c>
      <c r="W8" s="15">
        <f>ROUND(E8*0.15,2)</f>
        <v>0</v>
      </c>
      <c r="X8" s="15">
        <f>+I8+V8+W8</f>
        <v>10580.662249999999</v>
      </c>
      <c r="Y8" s="15"/>
      <c r="Z8" s="23">
        <f>+F8-X8</f>
        <v>433.07775000000038</v>
      </c>
    </row>
    <row r="9" spans="1:26" ht="15" x14ac:dyDescent="0.2">
      <c r="A9" s="24">
        <v>42760</v>
      </c>
      <c r="B9" s="17" t="s">
        <v>26</v>
      </c>
      <c r="C9" s="15">
        <v>1139.23</v>
      </c>
      <c r="D9" s="15"/>
      <c r="E9" s="15"/>
      <c r="F9" s="15">
        <f t="shared" ref="F9:F13" si="1">SUM(C9:E9)</f>
        <v>1139.23</v>
      </c>
      <c r="G9" s="23">
        <f>+F9-I9</f>
        <v>441.03</v>
      </c>
      <c r="H9" s="15"/>
      <c r="I9" s="15">
        <v>698.2</v>
      </c>
      <c r="J9" s="15">
        <f t="shared" si="0"/>
        <v>11.03</v>
      </c>
      <c r="K9" s="15">
        <f t="shared" si="0"/>
        <v>11.03</v>
      </c>
      <c r="L9" s="15">
        <f t="shared" si="0"/>
        <v>11.03</v>
      </c>
      <c r="M9" s="15">
        <f t="shared" si="0"/>
        <v>11.03</v>
      </c>
      <c r="N9" s="15">
        <f t="shared" si="0"/>
        <v>11.03</v>
      </c>
      <c r="O9" s="15">
        <f t="shared" si="0"/>
        <v>11.03</v>
      </c>
      <c r="P9" s="15">
        <f t="shared" si="0"/>
        <v>11.03</v>
      </c>
      <c r="Q9" s="15">
        <f t="shared" si="0"/>
        <v>11.03</v>
      </c>
      <c r="R9" s="15">
        <f t="shared" si="0"/>
        <v>11.03</v>
      </c>
      <c r="S9" s="15">
        <f t="shared" si="0"/>
        <v>11.03</v>
      </c>
      <c r="T9" s="15">
        <f t="shared" si="0"/>
        <v>11.03</v>
      </c>
      <c r="U9" s="15">
        <f t="shared" si="0"/>
        <v>11.03</v>
      </c>
      <c r="V9" s="15">
        <f>SUM(J9:U9)</f>
        <v>132.35999999999999</v>
      </c>
      <c r="W9" s="15">
        <v>0</v>
      </c>
      <c r="X9" s="15">
        <f t="shared" ref="X9:X14" si="2">+I9+V9+W9</f>
        <v>830.56000000000006</v>
      </c>
      <c r="Y9" s="15"/>
      <c r="Z9" s="23">
        <f t="shared" ref="Z9:Z14" si="3">+F9-X9</f>
        <v>308.66999999999996</v>
      </c>
    </row>
    <row r="10" spans="1:26" ht="15" x14ac:dyDescent="0.2">
      <c r="A10" s="24">
        <v>42866</v>
      </c>
      <c r="B10" s="17" t="s">
        <v>21</v>
      </c>
      <c r="C10" s="15">
        <v>1368.2</v>
      </c>
      <c r="D10" s="15"/>
      <c r="E10" s="15"/>
      <c r="F10" s="15">
        <f t="shared" si="1"/>
        <v>1368.2</v>
      </c>
      <c r="G10" s="23">
        <f>+F10-I10</f>
        <v>529.6600000000002</v>
      </c>
      <c r="H10" s="15"/>
      <c r="I10" s="15">
        <v>838.53999999999985</v>
      </c>
      <c r="J10" s="15">
        <f t="shared" si="0"/>
        <v>13.24</v>
      </c>
      <c r="K10" s="15">
        <f t="shared" si="0"/>
        <v>13.24</v>
      </c>
      <c r="L10" s="15">
        <f t="shared" si="0"/>
        <v>13.24</v>
      </c>
      <c r="M10" s="15">
        <f t="shared" si="0"/>
        <v>13.24</v>
      </c>
      <c r="N10" s="15">
        <f t="shared" si="0"/>
        <v>13.24</v>
      </c>
      <c r="O10" s="15">
        <f t="shared" si="0"/>
        <v>13.24</v>
      </c>
      <c r="P10" s="15">
        <f t="shared" si="0"/>
        <v>13.24</v>
      </c>
      <c r="Q10" s="15">
        <f t="shared" si="0"/>
        <v>13.24</v>
      </c>
      <c r="R10" s="15">
        <f t="shared" si="0"/>
        <v>13.24</v>
      </c>
      <c r="S10" s="15">
        <f t="shared" si="0"/>
        <v>13.24</v>
      </c>
      <c r="T10" s="15">
        <f t="shared" si="0"/>
        <v>13.24</v>
      </c>
      <c r="U10" s="15">
        <f t="shared" si="0"/>
        <v>13.24</v>
      </c>
      <c r="V10" s="15">
        <f t="shared" ref="V10" si="4">SUM(J10:U10)</f>
        <v>158.88</v>
      </c>
      <c r="W10" s="15">
        <v>0</v>
      </c>
      <c r="X10" s="15">
        <f t="shared" si="2"/>
        <v>997.41999999999985</v>
      </c>
      <c r="Y10" s="15"/>
      <c r="Z10" s="23">
        <f t="shared" si="3"/>
        <v>370.7800000000002</v>
      </c>
    </row>
    <row r="11" spans="1:26" ht="15" x14ac:dyDescent="0.2">
      <c r="A11" s="24">
        <v>43034</v>
      </c>
      <c r="B11" s="17" t="s">
        <v>22</v>
      </c>
      <c r="C11" s="15">
        <v>2207.4699999999998</v>
      </c>
      <c r="D11" s="15"/>
      <c r="E11" s="15"/>
      <c r="F11" s="15">
        <f t="shared" si="1"/>
        <v>2207.4699999999998</v>
      </c>
      <c r="G11" s="23">
        <f t="shared" ref="G11:G13" si="5">+F11-I11</f>
        <v>854.48</v>
      </c>
      <c r="H11" s="15"/>
      <c r="I11" s="15">
        <v>1352.9899999999998</v>
      </c>
      <c r="J11" s="15">
        <f t="shared" si="0"/>
        <v>21.36</v>
      </c>
      <c r="K11" s="15">
        <f t="shared" si="0"/>
        <v>21.36</v>
      </c>
      <c r="L11" s="15">
        <f t="shared" si="0"/>
        <v>21.36</v>
      </c>
      <c r="M11" s="15">
        <f t="shared" si="0"/>
        <v>21.36</v>
      </c>
      <c r="N11" s="15">
        <f t="shared" si="0"/>
        <v>21.36</v>
      </c>
      <c r="O11" s="15">
        <f t="shared" si="0"/>
        <v>21.36</v>
      </c>
      <c r="P11" s="15">
        <f t="shared" si="0"/>
        <v>21.36</v>
      </c>
      <c r="Q11" s="15">
        <f t="shared" si="0"/>
        <v>21.36</v>
      </c>
      <c r="R11" s="15">
        <f t="shared" si="0"/>
        <v>21.36</v>
      </c>
      <c r="S11" s="15">
        <f t="shared" si="0"/>
        <v>21.36</v>
      </c>
      <c r="T11" s="15">
        <f t="shared" si="0"/>
        <v>21.36</v>
      </c>
      <c r="U11" s="15">
        <f t="shared" si="0"/>
        <v>21.36</v>
      </c>
      <c r="V11" s="15">
        <f>SUM(J11:U11)</f>
        <v>256.32000000000005</v>
      </c>
      <c r="W11" s="15">
        <v>0</v>
      </c>
      <c r="X11" s="15">
        <f t="shared" si="2"/>
        <v>1609.31</v>
      </c>
      <c r="Y11" s="15"/>
      <c r="Z11" s="23">
        <f t="shared" si="3"/>
        <v>598.15999999999985</v>
      </c>
    </row>
    <row r="12" spans="1:26" ht="12" customHeight="1" x14ac:dyDescent="0.2">
      <c r="A12" s="26">
        <v>43089</v>
      </c>
      <c r="B12" s="17" t="s">
        <v>29</v>
      </c>
      <c r="C12" s="31">
        <v>1483.63</v>
      </c>
      <c r="D12" s="15"/>
      <c r="E12"/>
      <c r="F12" s="15">
        <f t="shared" si="1"/>
        <v>1483.63</v>
      </c>
      <c r="G12" s="23">
        <f t="shared" si="5"/>
        <v>574.24000000000012</v>
      </c>
      <c r="H12" s="15"/>
      <c r="I12" s="15">
        <v>909.39</v>
      </c>
      <c r="J12" s="15">
        <f t="shared" si="0"/>
        <v>14.36</v>
      </c>
      <c r="K12" s="15">
        <f t="shared" si="0"/>
        <v>14.36</v>
      </c>
      <c r="L12" s="15">
        <f t="shared" si="0"/>
        <v>14.36</v>
      </c>
      <c r="M12" s="15">
        <f t="shared" si="0"/>
        <v>14.36</v>
      </c>
      <c r="N12" s="15">
        <f t="shared" si="0"/>
        <v>14.36</v>
      </c>
      <c r="O12" s="15">
        <f t="shared" si="0"/>
        <v>14.36</v>
      </c>
      <c r="P12" s="15">
        <f t="shared" si="0"/>
        <v>14.36</v>
      </c>
      <c r="Q12" s="15">
        <f t="shared" si="0"/>
        <v>14.36</v>
      </c>
      <c r="R12" s="15">
        <f t="shared" si="0"/>
        <v>14.36</v>
      </c>
      <c r="S12" s="15">
        <f t="shared" si="0"/>
        <v>14.36</v>
      </c>
      <c r="T12" s="15">
        <f t="shared" si="0"/>
        <v>14.36</v>
      </c>
      <c r="U12" s="15">
        <f t="shared" si="0"/>
        <v>14.36</v>
      </c>
      <c r="V12" s="15">
        <f t="shared" ref="V12:V14" si="6">SUM(J12:U12)</f>
        <v>172.32000000000005</v>
      </c>
      <c r="W12" s="15">
        <v>0</v>
      </c>
      <c r="X12" s="15">
        <f t="shared" si="2"/>
        <v>1081.71</v>
      </c>
      <c r="Y12" s="15"/>
      <c r="Z12" s="23">
        <f t="shared" si="3"/>
        <v>401.92000000000007</v>
      </c>
    </row>
    <row r="13" spans="1:26" ht="12" customHeight="1" x14ac:dyDescent="0.2">
      <c r="A13" s="26">
        <v>43200</v>
      </c>
      <c r="B13" s="17" t="s">
        <v>37</v>
      </c>
      <c r="C13" s="15">
        <v>1888.88</v>
      </c>
      <c r="D13" s="15"/>
      <c r="E13"/>
      <c r="F13" s="15">
        <f t="shared" si="1"/>
        <v>1888.88</v>
      </c>
      <c r="G13" s="23">
        <f t="shared" si="5"/>
        <v>938.75000000000023</v>
      </c>
      <c r="H13" s="15"/>
      <c r="I13" s="15">
        <v>950.12999999999988</v>
      </c>
      <c r="J13" s="15">
        <f t="shared" si="0"/>
        <v>23.47</v>
      </c>
      <c r="K13" s="15">
        <f t="shared" si="0"/>
        <v>23.47</v>
      </c>
      <c r="L13" s="15">
        <f t="shared" si="0"/>
        <v>23.47</v>
      </c>
      <c r="M13" s="15">
        <f t="shared" si="0"/>
        <v>23.47</v>
      </c>
      <c r="N13" s="15">
        <f t="shared" si="0"/>
        <v>23.47</v>
      </c>
      <c r="O13" s="15">
        <f t="shared" si="0"/>
        <v>23.47</v>
      </c>
      <c r="P13" s="15">
        <f t="shared" si="0"/>
        <v>23.47</v>
      </c>
      <c r="Q13" s="15">
        <f t="shared" si="0"/>
        <v>23.47</v>
      </c>
      <c r="R13" s="15">
        <f t="shared" si="0"/>
        <v>23.47</v>
      </c>
      <c r="S13" s="15">
        <f t="shared" si="0"/>
        <v>23.47</v>
      </c>
      <c r="T13" s="15">
        <f t="shared" si="0"/>
        <v>23.47</v>
      </c>
      <c r="U13" s="15">
        <f t="shared" si="0"/>
        <v>23.47</v>
      </c>
      <c r="V13" s="15">
        <f t="shared" si="6"/>
        <v>281.64</v>
      </c>
      <c r="W13" s="15">
        <v>0</v>
      </c>
      <c r="X13" s="15">
        <f t="shared" si="2"/>
        <v>1231.77</v>
      </c>
      <c r="Y13" s="15"/>
      <c r="Z13" s="23">
        <f t="shared" si="3"/>
        <v>657.11000000000013</v>
      </c>
    </row>
    <row r="14" spans="1:26" ht="12" customHeight="1" x14ac:dyDescent="0.2">
      <c r="A14" s="26">
        <v>43203</v>
      </c>
      <c r="B14" s="3" t="s">
        <v>38</v>
      </c>
      <c r="C14" s="15">
        <v>1970.59</v>
      </c>
      <c r="D14" s="15"/>
      <c r="E14"/>
      <c r="F14" s="15">
        <f t="shared" ref="F14" si="7">SUM(C14:E14)</f>
        <v>1970.59</v>
      </c>
      <c r="G14" s="23">
        <f>+F14-I14</f>
        <v>979.39999999999986</v>
      </c>
      <c r="H14" s="15"/>
      <c r="I14" s="15">
        <v>991.19</v>
      </c>
      <c r="J14" s="15">
        <f t="shared" si="0"/>
        <v>24.49</v>
      </c>
      <c r="K14" s="15">
        <f t="shared" si="0"/>
        <v>24.49</v>
      </c>
      <c r="L14" s="15">
        <f t="shared" si="0"/>
        <v>24.49</v>
      </c>
      <c r="M14" s="15">
        <f t="shared" si="0"/>
        <v>24.49</v>
      </c>
      <c r="N14" s="15">
        <f t="shared" si="0"/>
        <v>24.49</v>
      </c>
      <c r="O14" s="15">
        <f t="shared" si="0"/>
        <v>24.49</v>
      </c>
      <c r="P14" s="15">
        <f t="shared" si="0"/>
        <v>24.49</v>
      </c>
      <c r="Q14" s="15">
        <f t="shared" si="0"/>
        <v>24.49</v>
      </c>
      <c r="R14" s="15">
        <f t="shared" si="0"/>
        <v>24.49</v>
      </c>
      <c r="S14" s="15">
        <f t="shared" si="0"/>
        <v>24.49</v>
      </c>
      <c r="T14" s="15">
        <f t="shared" si="0"/>
        <v>24.49</v>
      </c>
      <c r="U14" s="15">
        <f t="shared" si="0"/>
        <v>24.49</v>
      </c>
      <c r="V14" s="15">
        <f t="shared" si="6"/>
        <v>293.88000000000005</v>
      </c>
      <c r="W14" s="15">
        <v>0</v>
      </c>
      <c r="X14" s="15">
        <f t="shared" si="2"/>
        <v>1285.0700000000002</v>
      </c>
      <c r="Y14" s="15"/>
      <c r="Z14" s="23">
        <f t="shared" si="3"/>
        <v>685.51999999999975</v>
      </c>
    </row>
    <row r="15" spans="1:26" ht="15" thickBot="1" x14ac:dyDescent="0.25">
      <c r="C15" s="18"/>
      <c r="D15" s="18"/>
      <c r="E15" s="18"/>
      <c r="F15" s="18"/>
      <c r="J15" s="15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Z15" s="18"/>
    </row>
    <row r="16" spans="1:26" ht="16" thickTop="1" thickBot="1" x14ac:dyDescent="0.25">
      <c r="A16" s="27" t="s">
        <v>4</v>
      </c>
      <c r="B16" s="8" t="s">
        <v>3</v>
      </c>
      <c r="C16" s="20">
        <f>SUM(C8:C15)</f>
        <v>21071.74</v>
      </c>
      <c r="D16" s="20">
        <f>SUM(D8:D15)</f>
        <v>0</v>
      </c>
      <c r="E16" s="20">
        <f>SUM(E8:E15)</f>
        <v>0</v>
      </c>
      <c r="F16" s="20">
        <f>SUM(F8:F15)</f>
        <v>21071.74</v>
      </c>
      <c r="G16" s="20">
        <f>SUM(G8:G12)</f>
        <v>3018.0077500000011</v>
      </c>
      <c r="I16" s="20">
        <f>SUM(I8:I14)</f>
        <v>16135.582249999998</v>
      </c>
      <c r="J16" s="20">
        <f t="shared" ref="J16:X16" si="8">SUM(J8:J15)</f>
        <v>123.41</v>
      </c>
      <c r="K16" s="20">
        <f t="shared" si="8"/>
        <v>123.41</v>
      </c>
      <c r="L16" s="20">
        <f t="shared" si="8"/>
        <v>123.41</v>
      </c>
      <c r="M16" s="20">
        <f t="shared" si="8"/>
        <v>123.41</v>
      </c>
      <c r="N16" s="20">
        <f t="shared" si="8"/>
        <v>123.41</v>
      </c>
      <c r="O16" s="20">
        <f t="shared" si="8"/>
        <v>123.41</v>
      </c>
      <c r="P16" s="20">
        <f t="shared" si="8"/>
        <v>123.41</v>
      </c>
      <c r="Q16" s="20">
        <f t="shared" si="8"/>
        <v>123.41</v>
      </c>
      <c r="R16" s="20">
        <f t="shared" si="8"/>
        <v>123.41</v>
      </c>
      <c r="S16" s="20">
        <f t="shared" si="8"/>
        <v>123.41</v>
      </c>
      <c r="T16" s="20">
        <f t="shared" si="8"/>
        <v>123.41</v>
      </c>
      <c r="U16" s="20">
        <f t="shared" si="8"/>
        <v>123.41</v>
      </c>
      <c r="V16" s="20">
        <f>SUM(V8:V15)</f>
        <v>1480.9200000000003</v>
      </c>
      <c r="W16" s="20">
        <f t="shared" si="8"/>
        <v>0</v>
      </c>
      <c r="X16" s="20">
        <f t="shared" si="8"/>
        <v>17616.502249999998</v>
      </c>
      <c r="Z16" s="20">
        <f>SUM(Z8:Z15)</f>
        <v>3455.2377500000002</v>
      </c>
    </row>
    <row r="17" spans="1:28" ht="15" thickTop="1" x14ac:dyDescent="0.2">
      <c r="C17" s="15"/>
      <c r="D17" s="15"/>
      <c r="E17" s="15"/>
      <c r="F17" s="15"/>
      <c r="G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Z17" s="15"/>
    </row>
    <row r="18" spans="1:28" x14ac:dyDescent="0.2">
      <c r="C18" s="15"/>
      <c r="D18" s="15"/>
      <c r="E18" s="15"/>
      <c r="F18" s="15"/>
      <c r="G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Z18" s="15"/>
    </row>
    <row r="19" spans="1:28" x14ac:dyDescent="0.2">
      <c r="C19" s="15"/>
      <c r="D19" s="15"/>
      <c r="E19" s="15"/>
      <c r="F19" s="15"/>
      <c r="G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Z19" s="15"/>
    </row>
    <row r="20" spans="1:28" x14ac:dyDescent="0.2">
      <c r="A20" s="25">
        <v>0.2</v>
      </c>
      <c r="B20" s="14" t="s">
        <v>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8" x14ac:dyDescent="0.2">
      <c r="A21" s="24">
        <v>42987</v>
      </c>
      <c r="B21" s="3" t="s">
        <v>19</v>
      </c>
      <c r="C21" s="15">
        <v>3504</v>
      </c>
      <c r="D21" s="15"/>
      <c r="E21" s="15"/>
      <c r="F21" s="15">
        <f t="shared" ref="F21:F22" si="9">SUM(C21:E21)</f>
        <v>3504</v>
      </c>
      <c r="G21" s="23">
        <f>+F21-I21</f>
        <v>1878.8400000000001</v>
      </c>
      <c r="H21" s="15"/>
      <c r="I21" s="15">
        <v>1625.1599999999999</v>
      </c>
      <c r="J21" s="15">
        <f t="shared" ref="J21:U25" si="10">+ROUND($G21*$A$20/12,2)</f>
        <v>31.31</v>
      </c>
      <c r="K21" s="15">
        <f t="shared" si="10"/>
        <v>31.31</v>
      </c>
      <c r="L21" s="15">
        <f t="shared" si="10"/>
        <v>31.31</v>
      </c>
      <c r="M21" s="15">
        <f t="shared" si="10"/>
        <v>31.31</v>
      </c>
      <c r="N21" s="15">
        <f t="shared" si="10"/>
        <v>31.31</v>
      </c>
      <c r="O21" s="15">
        <f t="shared" si="10"/>
        <v>31.31</v>
      </c>
      <c r="P21" s="15">
        <f t="shared" si="10"/>
        <v>31.31</v>
      </c>
      <c r="Q21" s="15">
        <f t="shared" si="10"/>
        <v>31.31</v>
      </c>
      <c r="R21" s="15">
        <f t="shared" si="10"/>
        <v>31.31</v>
      </c>
      <c r="S21" s="15">
        <f t="shared" si="10"/>
        <v>31.31</v>
      </c>
      <c r="T21" s="15">
        <f t="shared" si="10"/>
        <v>31.31</v>
      </c>
      <c r="U21" s="15">
        <f t="shared" si="10"/>
        <v>31.31</v>
      </c>
      <c r="V21" s="15">
        <f>SUM(J21:U21)</f>
        <v>375.71999999999997</v>
      </c>
      <c r="W21" s="15">
        <v>0</v>
      </c>
      <c r="X21" s="15">
        <f>+I21+V21+W21</f>
        <v>2000.8799999999999</v>
      </c>
      <c r="Y21" s="15"/>
      <c r="Z21" s="23">
        <f t="shared" ref="Z21:Z22" si="11">+F21-X21</f>
        <v>1503.1200000000001</v>
      </c>
    </row>
    <row r="22" spans="1:28" x14ac:dyDescent="0.2">
      <c r="A22" s="24">
        <v>43540</v>
      </c>
      <c r="B22" s="3" t="s">
        <v>39</v>
      </c>
      <c r="C22" s="15">
        <v>1081.3</v>
      </c>
      <c r="D22" s="15"/>
      <c r="E22" s="15"/>
      <c r="F22" s="15">
        <f t="shared" si="9"/>
        <v>1081.3</v>
      </c>
      <c r="G22" s="23">
        <f>+F22-I22</f>
        <v>843.41</v>
      </c>
      <c r="H22" s="15"/>
      <c r="I22" s="15">
        <v>237.89</v>
      </c>
      <c r="J22" s="15">
        <f t="shared" si="10"/>
        <v>14.06</v>
      </c>
      <c r="K22" s="15">
        <f t="shared" si="10"/>
        <v>14.06</v>
      </c>
      <c r="L22" s="15">
        <f t="shared" si="10"/>
        <v>14.06</v>
      </c>
      <c r="M22" s="15">
        <f t="shared" si="10"/>
        <v>14.06</v>
      </c>
      <c r="N22" s="15">
        <f t="shared" si="10"/>
        <v>14.06</v>
      </c>
      <c r="O22" s="15">
        <f t="shared" si="10"/>
        <v>14.06</v>
      </c>
      <c r="P22" s="15">
        <f t="shared" si="10"/>
        <v>14.06</v>
      </c>
      <c r="Q22" s="15">
        <f t="shared" si="10"/>
        <v>14.06</v>
      </c>
      <c r="R22" s="15">
        <f t="shared" si="10"/>
        <v>14.06</v>
      </c>
      <c r="S22" s="15">
        <f t="shared" si="10"/>
        <v>14.06</v>
      </c>
      <c r="T22" s="15">
        <f t="shared" si="10"/>
        <v>14.06</v>
      </c>
      <c r="U22" s="15">
        <f t="shared" si="10"/>
        <v>14.06</v>
      </c>
      <c r="V22" s="15">
        <f>SUM(J22:U22)</f>
        <v>168.72</v>
      </c>
      <c r="W22" s="15"/>
      <c r="X22" s="15">
        <f t="shared" ref="X22:X25" si="12">+I22+V22+W22</f>
        <v>406.61</v>
      </c>
      <c r="Y22" s="15"/>
      <c r="Z22" s="23">
        <f t="shared" si="11"/>
        <v>674.68999999999994</v>
      </c>
      <c r="AB22" s="40"/>
    </row>
    <row r="23" spans="1:28" x14ac:dyDescent="0.2">
      <c r="A23" s="37">
        <v>43614</v>
      </c>
      <c r="B23" s="3" t="s">
        <v>40</v>
      </c>
      <c r="C23" s="15">
        <v>8031.56</v>
      </c>
      <c r="D23" s="15"/>
      <c r="E23" s="15"/>
      <c r="F23" s="15">
        <f t="shared" ref="F23:F25" si="13">SUM(C23:E23)</f>
        <v>8031.56</v>
      </c>
      <c r="G23" s="23">
        <f>+F23-I23</f>
        <v>6264.6440000000002</v>
      </c>
      <c r="H23" s="15"/>
      <c r="I23" s="15">
        <v>1766.9160000000002</v>
      </c>
      <c r="J23" s="15">
        <f>+ROUND($G23*$A$20/12,2)</f>
        <v>104.41</v>
      </c>
      <c r="K23" s="15">
        <f t="shared" si="10"/>
        <v>104.41</v>
      </c>
      <c r="L23" s="15">
        <f t="shared" si="10"/>
        <v>104.41</v>
      </c>
      <c r="M23" s="15">
        <f t="shared" si="10"/>
        <v>104.41</v>
      </c>
      <c r="N23" s="15">
        <f t="shared" si="10"/>
        <v>104.41</v>
      </c>
      <c r="O23" s="15">
        <f t="shared" si="10"/>
        <v>104.41</v>
      </c>
      <c r="P23" s="15">
        <f t="shared" si="10"/>
        <v>104.41</v>
      </c>
      <c r="Q23" s="15">
        <f t="shared" si="10"/>
        <v>104.41</v>
      </c>
      <c r="R23" s="15">
        <f t="shared" si="10"/>
        <v>104.41</v>
      </c>
      <c r="S23" s="15">
        <f t="shared" si="10"/>
        <v>104.41</v>
      </c>
      <c r="T23" s="15">
        <f t="shared" si="10"/>
        <v>104.41</v>
      </c>
      <c r="U23" s="15">
        <f t="shared" si="10"/>
        <v>104.41</v>
      </c>
      <c r="V23" s="15">
        <f>SUM(J23:U23)</f>
        <v>1252.92</v>
      </c>
      <c r="W23" s="15"/>
      <c r="X23" s="15">
        <f t="shared" si="12"/>
        <v>3019.8360000000002</v>
      </c>
      <c r="Y23" s="15"/>
      <c r="Z23" s="23">
        <f>+F23-X23</f>
        <v>5011.7240000000002</v>
      </c>
      <c r="AB23" s="40"/>
    </row>
    <row r="24" spans="1:28" x14ac:dyDescent="0.2">
      <c r="A24" s="37">
        <v>44287</v>
      </c>
      <c r="B24" s="3" t="s">
        <v>43</v>
      </c>
      <c r="C24" s="15">
        <v>0</v>
      </c>
      <c r="D24" s="15">
        <v>854.21</v>
      </c>
      <c r="E24" s="15"/>
      <c r="F24" s="15">
        <f t="shared" si="13"/>
        <v>854.21</v>
      </c>
      <c r="G24" s="23">
        <f>+F24-I24</f>
        <v>854.21</v>
      </c>
      <c r="H24" s="15"/>
      <c r="I24" s="15">
        <v>0</v>
      </c>
      <c r="J24" s="15"/>
      <c r="K24" s="15"/>
      <c r="L24" s="15"/>
      <c r="M24" s="15"/>
      <c r="N24" s="15"/>
      <c r="O24" s="15"/>
      <c r="P24" s="15"/>
      <c r="Q24" s="15">
        <f>+ROUND($G24*$A$20/12,2)</f>
        <v>14.24</v>
      </c>
      <c r="R24" s="15">
        <f t="shared" si="10"/>
        <v>14.24</v>
      </c>
      <c r="S24" s="15">
        <f t="shared" si="10"/>
        <v>14.24</v>
      </c>
      <c r="T24" s="15">
        <f t="shared" si="10"/>
        <v>14.24</v>
      </c>
      <c r="U24" s="15">
        <f t="shared" si="10"/>
        <v>14.24</v>
      </c>
      <c r="V24" s="15">
        <f>SUM(J24:U24)</f>
        <v>71.2</v>
      </c>
      <c r="W24" s="15"/>
      <c r="X24" s="15">
        <f t="shared" si="12"/>
        <v>71.2</v>
      </c>
      <c r="Y24" s="15"/>
      <c r="Z24" s="23">
        <f>+F24-X24</f>
        <v>783.01</v>
      </c>
      <c r="AB24" s="40"/>
    </row>
    <row r="25" spans="1:28" x14ac:dyDescent="0.2">
      <c r="A25" s="28"/>
      <c r="B25" s="3" t="s">
        <v>41</v>
      </c>
      <c r="C25" s="18">
        <v>11535.17</v>
      </c>
      <c r="D25" s="18"/>
      <c r="E25" s="18"/>
      <c r="F25" s="18">
        <f t="shared" si="13"/>
        <v>11535.17</v>
      </c>
      <c r="G25" s="38">
        <f>+F25-I25</f>
        <v>8997.4130000000005</v>
      </c>
      <c r="I25" s="18">
        <v>2537.7570000000001</v>
      </c>
      <c r="J25" s="18">
        <f t="shared" si="10"/>
        <v>149.96</v>
      </c>
      <c r="K25" s="18">
        <f t="shared" si="10"/>
        <v>149.96</v>
      </c>
      <c r="L25" s="18">
        <f t="shared" si="10"/>
        <v>149.96</v>
      </c>
      <c r="M25" s="18">
        <f t="shared" si="10"/>
        <v>149.96</v>
      </c>
      <c r="N25" s="18">
        <f t="shared" si="10"/>
        <v>149.96</v>
      </c>
      <c r="O25" s="18">
        <f t="shared" si="10"/>
        <v>149.96</v>
      </c>
      <c r="P25" s="18">
        <f t="shared" si="10"/>
        <v>149.96</v>
      </c>
      <c r="Q25" s="18">
        <f t="shared" si="10"/>
        <v>149.96</v>
      </c>
      <c r="R25" s="18">
        <f t="shared" si="10"/>
        <v>149.96</v>
      </c>
      <c r="S25" s="18">
        <f t="shared" si="10"/>
        <v>149.96</v>
      </c>
      <c r="T25" s="18">
        <f t="shared" si="10"/>
        <v>149.96</v>
      </c>
      <c r="U25" s="18">
        <f t="shared" si="10"/>
        <v>149.96</v>
      </c>
      <c r="V25" s="18">
        <f t="shared" ref="V25" si="14">SUM(J25:U25)</f>
        <v>1799.5200000000002</v>
      </c>
      <c r="W25" s="18"/>
      <c r="X25" s="18">
        <f t="shared" si="12"/>
        <v>4337.277</v>
      </c>
      <c r="Z25" s="38">
        <f>+F25-X25</f>
        <v>7197.893</v>
      </c>
      <c r="AB25" s="40"/>
    </row>
    <row r="26" spans="1:28" x14ac:dyDescent="0.2">
      <c r="C26" s="15"/>
      <c r="D26" s="15"/>
      <c r="E26" s="15"/>
      <c r="F26" s="15"/>
      <c r="G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Z26" s="15"/>
      <c r="AB26" s="40"/>
    </row>
    <row r="27" spans="1:28" ht="15" thickBot="1" x14ac:dyDescent="0.25">
      <c r="A27" s="27" t="s">
        <v>2</v>
      </c>
      <c r="B27" s="8" t="s">
        <v>1</v>
      </c>
      <c r="C27" s="22">
        <f>SUM(C21:C25)</f>
        <v>24152.03</v>
      </c>
      <c r="D27" s="22">
        <f>SUM(D21:D25)</f>
        <v>854.21</v>
      </c>
      <c r="E27" s="22">
        <f>SUM(E21:E25)</f>
        <v>0</v>
      </c>
      <c r="F27" s="22">
        <f>SUM(F21:F25)</f>
        <v>25006.239999999998</v>
      </c>
      <c r="G27" s="22">
        <f>SUM(G21:G25)</f>
        <v>18838.517</v>
      </c>
      <c r="I27" s="22">
        <f t="shared" ref="I27:W27" si="15">SUM(I21:I25)</f>
        <v>6167.723</v>
      </c>
      <c r="J27" s="22">
        <f t="shared" si="15"/>
        <v>299.74</v>
      </c>
      <c r="K27" s="22">
        <f t="shared" si="15"/>
        <v>299.74</v>
      </c>
      <c r="L27" s="22">
        <f t="shared" si="15"/>
        <v>299.74</v>
      </c>
      <c r="M27" s="22">
        <f t="shared" si="15"/>
        <v>299.74</v>
      </c>
      <c r="N27" s="22">
        <f t="shared" si="15"/>
        <v>299.74</v>
      </c>
      <c r="O27" s="22">
        <f t="shared" si="15"/>
        <v>299.74</v>
      </c>
      <c r="P27" s="22">
        <f>SUM(P21:P25)</f>
        <v>299.74</v>
      </c>
      <c r="Q27" s="22">
        <f t="shared" si="15"/>
        <v>313.98</v>
      </c>
      <c r="R27" s="22">
        <f t="shared" si="15"/>
        <v>313.98</v>
      </c>
      <c r="S27" s="22">
        <f t="shared" si="15"/>
        <v>313.98</v>
      </c>
      <c r="T27" s="22">
        <f t="shared" si="15"/>
        <v>313.98</v>
      </c>
      <c r="U27" s="22">
        <f t="shared" si="15"/>
        <v>313.98</v>
      </c>
      <c r="V27" s="22">
        <f>SUM(V21:V25)</f>
        <v>3668.0800000000004</v>
      </c>
      <c r="W27" s="22">
        <f t="shared" si="15"/>
        <v>0</v>
      </c>
      <c r="X27" s="22">
        <f>SUM(X21:X25)</f>
        <v>9835.8029999999999</v>
      </c>
      <c r="Z27" s="22">
        <f>SUM(Z21:Z25)</f>
        <v>15170.437</v>
      </c>
    </row>
    <row r="28" spans="1:28" ht="15" thickTop="1" x14ac:dyDescent="0.2">
      <c r="C28" s="15"/>
      <c r="D28" s="15"/>
      <c r="E28" s="15"/>
      <c r="F28" s="15"/>
      <c r="G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Z28" s="15"/>
    </row>
    <row r="29" spans="1:28" ht="15" thickBot="1" x14ac:dyDescent="0.25">
      <c r="B29" s="8" t="s">
        <v>0</v>
      </c>
      <c r="C29" s="22">
        <f>C16+C27</f>
        <v>45223.770000000004</v>
      </c>
      <c r="D29" s="22">
        <f>D16+D27</f>
        <v>854.21</v>
      </c>
      <c r="E29" s="22">
        <f>E16+E27</f>
        <v>0</v>
      </c>
      <c r="F29" s="22">
        <f>F16+F27</f>
        <v>46077.979999999996</v>
      </c>
      <c r="G29" s="22">
        <f>G16+G27</f>
        <v>21856.52475</v>
      </c>
      <c r="I29" s="22">
        <f t="shared" ref="I29:W29" si="16">I16+I27</f>
        <v>22303.305249999998</v>
      </c>
      <c r="J29" s="22">
        <f t="shared" si="16"/>
        <v>423.15</v>
      </c>
      <c r="K29" s="22">
        <f t="shared" si="16"/>
        <v>423.15</v>
      </c>
      <c r="L29" s="22">
        <f t="shared" si="16"/>
        <v>423.15</v>
      </c>
      <c r="M29" s="22">
        <f t="shared" si="16"/>
        <v>423.15</v>
      </c>
      <c r="N29" s="22">
        <f t="shared" si="16"/>
        <v>423.15</v>
      </c>
      <c r="O29" s="22">
        <f t="shared" si="16"/>
        <v>423.15</v>
      </c>
      <c r="P29" s="22">
        <f t="shared" si="16"/>
        <v>423.15</v>
      </c>
      <c r="Q29" s="22">
        <f t="shared" si="16"/>
        <v>437.39</v>
      </c>
      <c r="R29" s="22">
        <f>R16+R27</f>
        <v>437.39</v>
      </c>
      <c r="S29" s="22">
        <f t="shared" si="16"/>
        <v>437.39</v>
      </c>
      <c r="T29" s="22">
        <f t="shared" si="16"/>
        <v>437.39</v>
      </c>
      <c r="U29" s="22">
        <f t="shared" si="16"/>
        <v>437.39</v>
      </c>
      <c r="V29" s="22">
        <f t="shared" si="16"/>
        <v>5149.0000000000009</v>
      </c>
      <c r="W29" s="22">
        <f t="shared" si="16"/>
        <v>0</v>
      </c>
      <c r="X29" s="22">
        <f>X16+X27</f>
        <v>27452.305249999998</v>
      </c>
      <c r="Z29" s="22">
        <f>Z16+Z27</f>
        <v>18625.674749999998</v>
      </c>
    </row>
    <row r="30" spans="1:28" ht="15" thickTop="1" x14ac:dyDescent="0.2">
      <c r="H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8" x14ac:dyDescent="0.2">
      <c r="C31" s="15"/>
      <c r="D31" s="15"/>
      <c r="E31" s="15"/>
      <c r="F31" s="15"/>
      <c r="G31" s="15"/>
      <c r="H31" s="15"/>
      <c r="J31" s="33"/>
      <c r="K31" s="33"/>
      <c r="L31" s="33"/>
      <c r="M31" s="15"/>
      <c r="N31" s="28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8" x14ac:dyDescent="0.2">
      <c r="C32" s="15"/>
      <c r="D32" s="15"/>
      <c r="E32" s="15"/>
      <c r="F32" s="15"/>
      <c r="G32" s="15"/>
      <c r="H32" s="15"/>
      <c r="J32" s="15"/>
      <c r="K32" s="15"/>
      <c r="L32" s="15"/>
      <c r="M32" s="15"/>
      <c r="N32" s="36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2">
      <c r="A33" s="29"/>
      <c r="B33" s="30"/>
      <c r="C33"/>
      <c r="D33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x14ac:dyDescent="0.2">
      <c r="A34" s="29"/>
      <c r="B34" s="32"/>
      <c r="C34"/>
      <c r="D34"/>
      <c r="E34" s="15"/>
      <c r="F34" s="15"/>
      <c r="G34" s="15"/>
      <c r="H34" s="15"/>
      <c r="I34" s="34"/>
      <c r="J34" s="34"/>
      <c r="K34" s="34"/>
      <c r="L34" s="34"/>
      <c r="M34" s="34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x14ac:dyDescent="0.2">
      <c r="A35" s="29"/>
      <c r="B35"/>
      <c r="C35"/>
      <c r="D35"/>
      <c r="E35" s="15"/>
      <c r="F35" s="15"/>
      <c r="G35" s="15"/>
      <c r="H35" s="15"/>
      <c r="I35" s="34"/>
      <c r="J35" s="34"/>
      <c r="K35" s="34"/>
      <c r="L35" s="34"/>
      <c r="M35" s="34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x14ac:dyDescent="0.2">
      <c r="A36" s="29"/>
      <c r="B36"/>
      <c r="C36"/>
      <c r="D36"/>
      <c r="E36" s="15"/>
      <c r="F36" s="15"/>
      <c r="G36" s="15"/>
      <c r="H36" s="15"/>
      <c r="I36" s="34"/>
      <c r="J36" s="34"/>
      <c r="K36" s="34"/>
      <c r="L36" s="34"/>
      <c r="M36" s="3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x14ac:dyDescent="0.2">
      <c r="A37" s="29"/>
      <c r="B37"/>
      <c r="C37"/>
      <c r="D37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x14ac:dyDescent="0.2">
      <c r="A38" s="29"/>
      <c r="B38"/>
      <c r="C38"/>
      <c r="D38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x14ac:dyDescent="0.2">
      <c r="A39" s="29"/>
      <c r="B39"/>
      <c r="C39"/>
      <c r="D39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x14ac:dyDescent="0.2">
      <c r="A40" s="29"/>
      <c r="B40"/>
      <c r="C40"/>
      <c r="D40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x14ac:dyDescent="0.2">
      <c r="A41" s="28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x14ac:dyDescent="0.2">
      <c r="A42" s="28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x14ac:dyDescent="0.2">
      <c r="A43" s="28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x14ac:dyDescent="0.2">
      <c r="A44" s="28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x14ac:dyDescent="0.2">
      <c r="A45" s="28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x14ac:dyDescent="0.2">
      <c r="A46" s="2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x14ac:dyDescent="0.2">
      <c r="A47" s="28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x14ac:dyDescent="0.2">
      <c r="A48" s="28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x14ac:dyDescent="0.2">
      <c r="A49" s="28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x14ac:dyDescent="0.2">
      <c r="A50" s="2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x14ac:dyDescent="0.2">
      <c r="A51" s="28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x14ac:dyDescent="0.2">
      <c r="A52" s="2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x14ac:dyDescent="0.2">
      <c r="A53" s="28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x14ac:dyDescent="0.2">
      <c r="A54" s="28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x14ac:dyDescent="0.2">
      <c r="A55" s="28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x14ac:dyDescent="0.2">
      <c r="A56" s="28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x14ac:dyDescent="0.2">
      <c r="A57" s="28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x14ac:dyDescent="0.2">
      <c r="A58" s="28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x14ac:dyDescent="0.2">
      <c r="A59" s="28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x14ac:dyDescent="0.2">
      <c r="A60" s="28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</sheetData>
  <mergeCells count="2">
    <mergeCell ref="C4:F4"/>
    <mergeCell ref="I4:X4"/>
  </mergeCells>
  <pageMargins left="0.25" right="0.20866141699999999" top="0.74803149606299202" bottom="0.74803149606299202" header="0.31496062992126" footer="0.31496062992126"/>
  <pageSetup scale="65" fitToWidth="0" orientation="landscape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D1A56-D15E-4F2E-BEFC-CE70CCBB8978}">
  <dimension ref="A1:AB59"/>
  <sheetViews>
    <sheetView zoomScale="96" zoomScaleNormal="96" workbookViewId="0">
      <selection activeCell="A61" sqref="A61"/>
    </sheetView>
  </sheetViews>
  <sheetFormatPr baseColWidth="10" defaultColWidth="9.1640625" defaultRowHeight="14" outlineLevelCol="3" x14ac:dyDescent="0.2"/>
  <cols>
    <col min="1" max="1" width="20.6640625" style="24" bestFit="1" customWidth="1"/>
    <col min="2" max="2" width="41.6640625" style="3" customWidth="1"/>
    <col min="3" max="3" width="11.83203125" style="3" bestFit="1" customWidth="1"/>
    <col min="4" max="4" width="8.6640625" style="3" hidden="1" customWidth="1" outlineLevel="1"/>
    <col min="5" max="5" width="8.33203125" style="3" hidden="1" customWidth="1" outlineLevel="1"/>
    <col min="6" max="6" width="10.6640625" style="3" bestFit="1" customWidth="1" collapsed="1"/>
    <col min="7" max="7" width="11.33203125" style="3" hidden="1" customWidth="1" outlineLevel="1"/>
    <col min="8" max="8" width="1.33203125" style="3" customWidth="1" collapsed="1"/>
    <col min="9" max="9" width="11.6640625" style="3" bestFit="1" customWidth="1"/>
    <col min="10" max="11" width="6.6640625" style="3" bestFit="1" customWidth="1"/>
    <col min="12" max="12" width="7" style="3" bestFit="1" customWidth="1"/>
    <col min="13" max="13" width="6.6640625" style="3" bestFit="1" customWidth="1"/>
    <col min="14" max="14" width="7.1640625" style="3" bestFit="1" customWidth="1"/>
    <col min="15" max="16" width="6.6640625" style="3" bestFit="1" customWidth="1"/>
    <col min="17" max="17" width="6.83203125" style="3" bestFit="1" customWidth="1"/>
    <col min="18" max="19" width="6.6640625" style="3" customWidth="1"/>
    <col min="20" max="20" width="7" style="3" hidden="1" customWidth="1" outlineLevel="1"/>
    <col min="21" max="21" width="6.6640625" style="3" hidden="1" customWidth="1" outlineLevel="3"/>
    <col min="22" max="22" width="11.6640625" style="3" bestFit="1" customWidth="1" collapsed="1"/>
    <col min="23" max="23" width="11.33203125" style="3" bestFit="1" customWidth="1"/>
    <col min="24" max="24" width="11.6640625" style="3" bestFit="1" customWidth="1"/>
    <col min="25" max="25" width="0.83203125" style="3" customWidth="1"/>
    <col min="26" max="26" width="9.33203125" style="3" bestFit="1" customWidth="1"/>
    <col min="27" max="16384" width="9.1640625" style="3"/>
  </cols>
  <sheetData>
    <row r="1" spans="1:26" ht="19" x14ac:dyDescent="0.25">
      <c r="A1" s="2" t="s">
        <v>24</v>
      </c>
    </row>
    <row r="2" spans="1:26" ht="16" x14ac:dyDescent="0.2">
      <c r="A2" s="4" t="s">
        <v>18</v>
      </c>
    </row>
    <row r="3" spans="1:26" ht="16" x14ac:dyDescent="0.2">
      <c r="A3" s="5">
        <v>44165</v>
      </c>
    </row>
    <row r="4" spans="1:26" x14ac:dyDescent="0.2">
      <c r="A4" s="3"/>
      <c r="C4" s="41" t="s">
        <v>13</v>
      </c>
      <c r="D4" s="42"/>
      <c r="E4" s="42"/>
      <c r="F4" s="43"/>
      <c r="H4" s="6"/>
      <c r="I4" s="44" t="s">
        <v>17</v>
      </c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6"/>
      <c r="Y4" s="6"/>
    </row>
    <row r="5" spans="1:26" x14ac:dyDescent="0.2">
      <c r="C5" s="7"/>
      <c r="D5" s="8"/>
      <c r="E5" s="8"/>
      <c r="F5" s="8"/>
      <c r="G5" s="9" t="s">
        <v>12</v>
      </c>
      <c r="H5" s="6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 s="6"/>
      <c r="Z5" s="6"/>
    </row>
    <row r="6" spans="1:26" ht="45" x14ac:dyDescent="0.2">
      <c r="B6" s="8"/>
      <c r="C6" s="10" t="s">
        <v>11</v>
      </c>
      <c r="D6" s="10" t="s">
        <v>10</v>
      </c>
      <c r="E6" s="10" t="s">
        <v>9</v>
      </c>
      <c r="F6" s="10" t="s">
        <v>8</v>
      </c>
      <c r="G6" s="11" t="s">
        <v>7</v>
      </c>
      <c r="H6" s="10"/>
      <c r="I6" s="10" t="s">
        <v>14</v>
      </c>
      <c r="J6" s="12">
        <v>43861</v>
      </c>
      <c r="K6" s="12">
        <v>43889</v>
      </c>
      <c r="L6" s="12">
        <v>43921</v>
      </c>
      <c r="M6" s="12">
        <v>43951</v>
      </c>
      <c r="N6" s="12">
        <v>43982</v>
      </c>
      <c r="O6" s="12">
        <v>44012</v>
      </c>
      <c r="P6" s="12">
        <v>44043</v>
      </c>
      <c r="Q6" s="12">
        <v>44074</v>
      </c>
      <c r="R6" s="12">
        <v>44104</v>
      </c>
      <c r="S6" s="12">
        <v>44135</v>
      </c>
      <c r="T6" s="12">
        <v>44165</v>
      </c>
      <c r="U6" s="12">
        <v>44196</v>
      </c>
      <c r="V6" s="10" t="s">
        <v>15</v>
      </c>
      <c r="W6" s="10" t="s">
        <v>6</v>
      </c>
      <c r="X6" s="10" t="s">
        <v>16</v>
      </c>
      <c r="Y6" s="10"/>
      <c r="Z6" s="10" t="s">
        <v>5</v>
      </c>
    </row>
    <row r="7" spans="1:26" x14ac:dyDescent="0.2">
      <c r="A7" s="25">
        <v>0.3</v>
      </c>
      <c r="B7" s="14" t="s">
        <v>3</v>
      </c>
    </row>
    <row r="8" spans="1:26" x14ac:dyDescent="0.2">
      <c r="A8" s="26">
        <v>42736</v>
      </c>
      <c r="B8" s="3" t="s">
        <v>20</v>
      </c>
      <c r="C8" s="15">
        <v>11013.74</v>
      </c>
      <c r="D8" s="15"/>
      <c r="E8" s="15"/>
      <c r="F8" s="15">
        <f>SUM(C8:E8)</f>
        <v>11013.74</v>
      </c>
      <c r="G8" s="23">
        <f>+F8-I8</f>
        <v>773.23775000000023</v>
      </c>
      <c r="H8" s="15"/>
      <c r="I8" s="15">
        <v>10240.50225</v>
      </c>
      <c r="J8" s="15">
        <f t="shared" ref="J8:Q9" si="0">+ROUND($G8*$A$7/12,2)</f>
        <v>19.329999999999998</v>
      </c>
      <c r="K8" s="15">
        <f t="shared" ref="K8:Q8" si="1">+ROUND($G8*$A$7/12,2)</f>
        <v>19.329999999999998</v>
      </c>
      <c r="L8" s="15">
        <f t="shared" si="1"/>
        <v>19.329999999999998</v>
      </c>
      <c r="M8" s="15">
        <f t="shared" si="1"/>
        <v>19.329999999999998</v>
      </c>
      <c r="N8" s="15">
        <f t="shared" si="1"/>
        <v>19.329999999999998</v>
      </c>
      <c r="O8" s="15">
        <f t="shared" si="1"/>
        <v>19.329999999999998</v>
      </c>
      <c r="P8" s="15">
        <f t="shared" si="1"/>
        <v>19.329999999999998</v>
      </c>
      <c r="Q8" s="15">
        <f t="shared" si="1"/>
        <v>19.329999999999998</v>
      </c>
      <c r="R8" s="15"/>
      <c r="S8" s="15"/>
      <c r="T8" s="15"/>
      <c r="U8" s="15"/>
      <c r="V8" s="15">
        <f>SUM(J8:U8)</f>
        <v>154.63999999999999</v>
      </c>
      <c r="W8" s="15">
        <f>ROUND(E8*0.15,2)</f>
        <v>0</v>
      </c>
      <c r="X8" s="15">
        <f>+I8+V8+W8</f>
        <v>10395.142249999999</v>
      </c>
      <c r="Y8" s="15"/>
      <c r="Z8" s="23">
        <f>+F8-X8</f>
        <v>618.59775000000081</v>
      </c>
    </row>
    <row r="9" spans="1:26" ht="15" x14ac:dyDescent="0.2">
      <c r="A9" s="24">
        <v>42760</v>
      </c>
      <c r="B9" s="17" t="s">
        <v>26</v>
      </c>
      <c r="C9" s="15">
        <v>1139.23</v>
      </c>
      <c r="D9" s="15"/>
      <c r="E9" s="15"/>
      <c r="F9" s="15">
        <f t="shared" ref="F9:F13" si="2">SUM(C9:E9)</f>
        <v>1139.23</v>
      </c>
      <c r="G9" s="23">
        <f>+F9-I9</f>
        <v>551.27</v>
      </c>
      <c r="H9" s="15"/>
      <c r="I9" s="15">
        <v>587.96</v>
      </c>
      <c r="J9" s="15">
        <f t="shared" si="0"/>
        <v>13.78</v>
      </c>
      <c r="K9" s="15">
        <f t="shared" si="0"/>
        <v>13.78</v>
      </c>
      <c r="L9" s="15">
        <f t="shared" si="0"/>
        <v>13.78</v>
      </c>
      <c r="M9" s="15">
        <f t="shared" si="0"/>
        <v>13.78</v>
      </c>
      <c r="N9" s="15">
        <f t="shared" si="0"/>
        <v>13.78</v>
      </c>
      <c r="O9" s="15">
        <f t="shared" si="0"/>
        <v>13.78</v>
      </c>
      <c r="P9" s="15">
        <f t="shared" si="0"/>
        <v>13.78</v>
      </c>
      <c r="Q9" s="15">
        <f t="shared" si="0"/>
        <v>13.78</v>
      </c>
      <c r="R9" s="15"/>
      <c r="S9" s="15"/>
      <c r="T9" s="15"/>
      <c r="U9" s="15"/>
      <c r="V9" s="15">
        <f>SUM(J9:U9)</f>
        <v>110.24</v>
      </c>
      <c r="W9" s="15">
        <v>0</v>
      </c>
      <c r="X9" s="15">
        <f t="shared" ref="X9:X14" si="3">+I9+V9+W9</f>
        <v>698.2</v>
      </c>
      <c r="Y9" s="15"/>
      <c r="Z9" s="23">
        <f t="shared" ref="Z9:Z14" si="4">+F9-X9</f>
        <v>441.03</v>
      </c>
    </row>
    <row r="10" spans="1:26" ht="15" x14ac:dyDescent="0.2">
      <c r="A10" s="24">
        <v>42866</v>
      </c>
      <c r="B10" s="17" t="s">
        <v>21</v>
      </c>
      <c r="C10" s="15">
        <v>1368.2</v>
      </c>
      <c r="D10" s="15"/>
      <c r="E10" s="15"/>
      <c r="F10" s="15">
        <f t="shared" si="2"/>
        <v>1368.2</v>
      </c>
      <c r="G10" s="23">
        <f>+F10-I10</f>
        <v>662.06000000000017</v>
      </c>
      <c r="H10" s="15"/>
      <c r="I10" s="15">
        <v>706.13999999999987</v>
      </c>
      <c r="J10" s="15">
        <f t="shared" ref="J10:Q10" si="5">+ROUND($G10*$A$7/12,2)</f>
        <v>16.55</v>
      </c>
      <c r="K10" s="15">
        <f t="shared" si="5"/>
        <v>16.55</v>
      </c>
      <c r="L10" s="15">
        <f t="shared" si="5"/>
        <v>16.55</v>
      </c>
      <c r="M10" s="15">
        <f t="shared" si="5"/>
        <v>16.55</v>
      </c>
      <c r="N10" s="15">
        <f t="shared" si="5"/>
        <v>16.55</v>
      </c>
      <c r="O10" s="15">
        <f t="shared" si="5"/>
        <v>16.55</v>
      </c>
      <c r="P10" s="15">
        <f t="shared" si="5"/>
        <v>16.55</v>
      </c>
      <c r="Q10" s="15">
        <f t="shared" si="5"/>
        <v>16.55</v>
      </c>
      <c r="R10" s="15"/>
      <c r="S10" s="15"/>
      <c r="T10" s="15"/>
      <c r="U10" s="15"/>
      <c r="V10" s="15">
        <f t="shared" ref="V10" si="6">SUM(J10:U10)</f>
        <v>132.4</v>
      </c>
      <c r="W10" s="15">
        <v>0</v>
      </c>
      <c r="X10" s="15">
        <f t="shared" si="3"/>
        <v>838.53999999999985</v>
      </c>
      <c r="Y10" s="15"/>
      <c r="Z10" s="23">
        <f t="shared" si="4"/>
        <v>529.6600000000002</v>
      </c>
    </row>
    <row r="11" spans="1:26" ht="15" x14ac:dyDescent="0.2">
      <c r="A11" s="24">
        <v>43034</v>
      </c>
      <c r="B11" s="17" t="s">
        <v>22</v>
      </c>
      <c r="C11" s="15">
        <v>2207.4699999999998</v>
      </c>
      <c r="D11" s="15"/>
      <c r="E11" s="15"/>
      <c r="F11" s="15">
        <f t="shared" si="2"/>
        <v>2207.4699999999998</v>
      </c>
      <c r="G11" s="23">
        <f t="shared" ref="G11:G13" si="7">+F11-I11</f>
        <v>1068.08</v>
      </c>
      <c r="H11" s="15"/>
      <c r="I11" s="15">
        <v>1139.3899999999999</v>
      </c>
      <c r="J11" s="15">
        <f t="shared" ref="J11:Q12" si="8">+ROUND($G11*$A$7/12,2)</f>
        <v>26.7</v>
      </c>
      <c r="K11" s="15">
        <f t="shared" si="8"/>
        <v>26.7</v>
      </c>
      <c r="L11" s="15">
        <f t="shared" si="8"/>
        <v>26.7</v>
      </c>
      <c r="M11" s="15">
        <f t="shared" si="8"/>
        <v>26.7</v>
      </c>
      <c r="N11" s="15">
        <f t="shared" si="8"/>
        <v>26.7</v>
      </c>
      <c r="O11" s="15">
        <f t="shared" si="8"/>
        <v>26.7</v>
      </c>
      <c r="P11" s="15">
        <f t="shared" si="8"/>
        <v>26.7</v>
      </c>
      <c r="Q11" s="15">
        <f t="shared" si="8"/>
        <v>26.7</v>
      </c>
      <c r="R11" s="15"/>
      <c r="S11" s="15"/>
      <c r="T11" s="15"/>
      <c r="U11" s="15"/>
      <c r="V11" s="15">
        <f>SUM(J11:U11)</f>
        <v>213.59999999999997</v>
      </c>
      <c r="W11" s="15">
        <v>0</v>
      </c>
      <c r="X11" s="15">
        <f t="shared" si="3"/>
        <v>1352.9899999999998</v>
      </c>
      <c r="Y11" s="15"/>
      <c r="Z11" s="23">
        <f t="shared" si="4"/>
        <v>854.48</v>
      </c>
    </row>
    <row r="12" spans="1:26" ht="12" customHeight="1" x14ac:dyDescent="0.2">
      <c r="A12" s="26">
        <v>43089</v>
      </c>
      <c r="B12" s="17" t="s">
        <v>29</v>
      </c>
      <c r="C12" s="31">
        <v>1483.63</v>
      </c>
      <c r="D12" s="15"/>
      <c r="E12"/>
      <c r="F12" s="15">
        <f t="shared" si="2"/>
        <v>1483.63</v>
      </c>
      <c r="G12" s="23">
        <f t="shared" si="7"/>
        <v>717.84000000000015</v>
      </c>
      <c r="H12" s="15"/>
      <c r="I12" s="15">
        <v>765.79</v>
      </c>
      <c r="J12" s="15">
        <f t="shared" si="8"/>
        <v>17.95</v>
      </c>
      <c r="K12" s="15">
        <f t="shared" si="8"/>
        <v>17.95</v>
      </c>
      <c r="L12" s="15">
        <f t="shared" si="8"/>
        <v>17.95</v>
      </c>
      <c r="M12" s="15">
        <f t="shared" si="8"/>
        <v>17.95</v>
      </c>
      <c r="N12" s="15">
        <f t="shared" si="8"/>
        <v>17.95</v>
      </c>
      <c r="O12" s="15">
        <f t="shared" si="8"/>
        <v>17.95</v>
      </c>
      <c r="P12" s="15">
        <f t="shared" si="8"/>
        <v>17.95</v>
      </c>
      <c r="Q12" s="15">
        <f t="shared" si="8"/>
        <v>17.95</v>
      </c>
      <c r="R12" s="15"/>
      <c r="S12" s="15"/>
      <c r="T12" s="15"/>
      <c r="U12" s="15"/>
      <c r="V12" s="15">
        <f t="shared" ref="V12:V14" si="9">SUM(J12:U12)</f>
        <v>143.6</v>
      </c>
      <c r="W12" s="15">
        <v>0</v>
      </c>
      <c r="X12" s="15">
        <f t="shared" si="3"/>
        <v>909.39</v>
      </c>
      <c r="Y12" s="15"/>
      <c r="Z12" s="23">
        <f t="shared" si="4"/>
        <v>574.24000000000012</v>
      </c>
    </row>
    <row r="13" spans="1:26" ht="12" customHeight="1" x14ac:dyDescent="0.2">
      <c r="A13" s="26">
        <v>43200</v>
      </c>
      <c r="B13" s="17" t="s">
        <v>37</v>
      </c>
      <c r="C13" s="15">
        <v>1888.88</v>
      </c>
      <c r="D13" s="15"/>
      <c r="E13"/>
      <c r="F13" s="15">
        <f t="shared" si="2"/>
        <v>1888.88</v>
      </c>
      <c r="G13" s="23">
        <f t="shared" si="7"/>
        <v>1173.4700000000003</v>
      </c>
      <c r="H13" s="15"/>
      <c r="I13" s="15">
        <v>715.40999999999985</v>
      </c>
      <c r="J13" s="15">
        <f t="shared" ref="J13:Q14" si="10">+ROUND($G13*$A$7/12,2)</f>
        <v>29.34</v>
      </c>
      <c r="K13" s="15">
        <f t="shared" si="10"/>
        <v>29.34</v>
      </c>
      <c r="L13" s="15">
        <f t="shared" si="10"/>
        <v>29.34</v>
      </c>
      <c r="M13" s="15">
        <f t="shared" si="10"/>
        <v>29.34</v>
      </c>
      <c r="N13" s="15">
        <f t="shared" si="10"/>
        <v>29.34</v>
      </c>
      <c r="O13" s="15">
        <f t="shared" si="10"/>
        <v>29.34</v>
      </c>
      <c r="P13" s="15">
        <f t="shared" si="10"/>
        <v>29.34</v>
      </c>
      <c r="Q13" s="15">
        <f t="shared" si="10"/>
        <v>29.34</v>
      </c>
      <c r="R13" s="15"/>
      <c r="S13" s="15"/>
      <c r="T13" s="15"/>
      <c r="U13" s="15"/>
      <c r="V13" s="15">
        <f t="shared" si="9"/>
        <v>234.72</v>
      </c>
      <c r="W13" s="15">
        <v>0</v>
      </c>
      <c r="X13" s="15">
        <f t="shared" si="3"/>
        <v>950.12999999999988</v>
      </c>
      <c r="Y13" s="15"/>
      <c r="Z13" s="23">
        <f t="shared" si="4"/>
        <v>938.75000000000023</v>
      </c>
    </row>
    <row r="14" spans="1:26" ht="12" customHeight="1" x14ac:dyDescent="0.2">
      <c r="A14" s="26">
        <v>43203</v>
      </c>
      <c r="B14" s="3" t="s">
        <v>38</v>
      </c>
      <c r="C14" s="15">
        <v>1970.59</v>
      </c>
      <c r="D14" s="15"/>
      <c r="E14"/>
      <c r="F14" s="15">
        <f t="shared" ref="F14" si="11">SUM(C14:E14)</f>
        <v>1970.59</v>
      </c>
      <c r="G14" s="23">
        <f>+F14-I14</f>
        <v>1224.2799999999997</v>
      </c>
      <c r="H14" s="15"/>
      <c r="I14" s="15">
        <v>746.31000000000006</v>
      </c>
      <c r="J14" s="15">
        <f t="shared" si="10"/>
        <v>30.61</v>
      </c>
      <c r="K14" s="15">
        <f t="shared" si="10"/>
        <v>30.61</v>
      </c>
      <c r="L14" s="15">
        <f t="shared" si="10"/>
        <v>30.61</v>
      </c>
      <c r="M14" s="15">
        <f t="shared" si="10"/>
        <v>30.61</v>
      </c>
      <c r="N14" s="15">
        <f t="shared" si="10"/>
        <v>30.61</v>
      </c>
      <c r="O14" s="15">
        <f t="shared" si="10"/>
        <v>30.61</v>
      </c>
      <c r="P14" s="15">
        <f t="shared" si="10"/>
        <v>30.61</v>
      </c>
      <c r="Q14" s="15">
        <f t="shared" si="10"/>
        <v>30.61</v>
      </c>
      <c r="R14" s="15"/>
      <c r="S14" s="15"/>
      <c r="T14" s="15"/>
      <c r="U14" s="15"/>
      <c r="V14" s="15">
        <f t="shared" si="9"/>
        <v>244.88000000000005</v>
      </c>
      <c r="W14" s="15">
        <v>0</v>
      </c>
      <c r="X14" s="15">
        <f t="shared" si="3"/>
        <v>991.19</v>
      </c>
      <c r="Y14" s="15"/>
      <c r="Z14" s="23">
        <f t="shared" si="4"/>
        <v>979.39999999999986</v>
      </c>
    </row>
    <row r="15" spans="1:26" ht="15" thickBot="1" x14ac:dyDescent="0.25">
      <c r="C15" s="18"/>
      <c r="D15" s="18"/>
      <c r="E15" s="18"/>
      <c r="F15" s="18"/>
      <c r="J15" s="15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Z15" s="18"/>
    </row>
    <row r="16" spans="1:26" ht="16" thickTop="1" thickBot="1" x14ac:dyDescent="0.25">
      <c r="A16" s="27" t="s">
        <v>4</v>
      </c>
      <c r="B16" s="8" t="s">
        <v>3</v>
      </c>
      <c r="C16" s="20">
        <f>SUM(C8:C15)</f>
        <v>21071.74</v>
      </c>
      <c r="D16" s="20">
        <f>SUM(D8:D15)</f>
        <v>0</v>
      </c>
      <c r="E16" s="20">
        <f>SUM(E8:E15)</f>
        <v>0</v>
      </c>
      <c r="F16" s="20">
        <f>SUM(F8:F15)</f>
        <v>21071.74</v>
      </c>
      <c r="G16" s="20">
        <f>SUM(G8:G12)</f>
        <v>3772.4877500000002</v>
      </c>
      <c r="I16" s="20">
        <f>SUM(I8:I14)</f>
        <v>14901.50225</v>
      </c>
      <c r="J16" s="20">
        <f t="shared" ref="J16:X16" si="12">SUM(J8:J15)</f>
        <v>154.26</v>
      </c>
      <c r="K16" s="20">
        <f t="shared" si="12"/>
        <v>154.26</v>
      </c>
      <c r="L16" s="20">
        <f t="shared" si="12"/>
        <v>154.26</v>
      </c>
      <c r="M16" s="20">
        <f t="shared" si="12"/>
        <v>154.26</v>
      </c>
      <c r="N16" s="20">
        <f t="shared" si="12"/>
        <v>154.26</v>
      </c>
      <c r="O16" s="20">
        <f t="shared" si="12"/>
        <v>154.26</v>
      </c>
      <c r="P16" s="20">
        <f t="shared" si="12"/>
        <v>154.26</v>
      </c>
      <c r="Q16" s="20">
        <f t="shared" si="12"/>
        <v>154.26</v>
      </c>
      <c r="R16" s="20"/>
      <c r="S16" s="20"/>
      <c r="T16" s="20">
        <f t="shared" si="12"/>
        <v>0</v>
      </c>
      <c r="U16" s="20">
        <f t="shared" si="12"/>
        <v>0</v>
      </c>
      <c r="V16" s="20">
        <f>SUM(V8:V15)</f>
        <v>1234.08</v>
      </c>
      <c r="W16" s="20">
        <f t="shared" si="12"/>
        <v>0</v>
      </c>
      <c r="X16" s="20">
        <f t="shared" si="12"/>
        <v>16135.582249999998</v>
      </c>
      <c r="Z16" s="20">
        <f>SUM(Z8:Z15)</f>
        <v>4936.1577500000012</v>
      </c>
    </row>
    <row r="17" spans="1:28" ht="15" thickTop="1" x14ac:dyDescent="0.2">
      <c r="C17" s="15"/>
      <c r="D17" s="15"/>
      <c r="E17" s="15"/>
      <c r="F17" s="15"/>
      <c r="G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Z17" s="15"/>
    </row>
    <row r="18" spans="1:28" x14ac:dyDescent="0.2">
      <c r="C18" s="15"/>
      <c r="D18" s="15"/>
      <c r="E18" s="15"/>
      <c r="F18" s="15"/>
      <c r="G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Z18" s="15"/>
    </row>
    <row r="19" spans="1:28" x14ac:dyDescent="0.2">
      <c r="C19" s="15"/>
      <c r="D19" s="15"/>
      <c r="E19" s="15"/>
      <c r="F19" s="15"/>
      <c r="G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Z19" s="15"/>
    </row>
    <row r="20" spans="1:28" x14ac:dyDescent="0.2">
      <c r="A20" s="25">
        <v>0.2</v>
      </c>
      <c r="B20" s="14" t="s">
        <v>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8" x14ac:dyDescent="0.2">
      <c r="A21" s="24">
        <v>42987</v>
      </c>
      <c r="B21" s="3" t="s">
        <v>19</v>
      </c>
      <c r="C21" s="15">
        <v>3504</v>
      </c>
      <c r="D21" s="15"/>
      <c r="E21" s="15"/>
      <c r="F21" s="15">
        <f t="shared" ref="F21:F22" si="13">SUM(C21:E21)</f>
        <v>3504</v>
      </c>
      <c r="G21" s="23">
        <f>+F21-I21</f>
        <v>2167.88</v>
      </c>
      <c r="H21" s="15"/>
      <c r="I21" s="15">
        <v>1336.12</v>
      </c>
      <c r="J21" s="15">
        <f t="shared" ref="J21:Q21" si="14">+ROUND($G21*$A$20/12,2)</f>
        <v>36.130000000000003</v>
      </c>
      <c r="K21" s="15">
        <f t="shared" si="14"/>
        <v>36.130000000000003</v>
      </c>
      <c r="L21" s="15">
        <f t="shared" si="14"/>
        <v>36.130000000000003</v>
      </c>
      <c r="M21" s="15">
        <f t="shared" si="14"/>
        <v>36.130000000000003</v>
      </c>
      <c r="N21" s="15">
        <f t="shared" si="14"/>
        <v>36.130000000000003</v>
      </c>
      <c r="O21" s="15">
        <f t="shared" si="14"/>
        <v>36.130000000000003</v>
      </c>
      <c r="P21" s="15">
        <f t="shared" si="14"/>
        <v>36.130000000000003</v>
      </c>
      <c r="Q21" s="15">
        <f t="shared" si="14"/>
        <v>36.130000000000003</v>
      </c>
      <c r="R21" s="15"/>
      <c r="S21" s="15"/>
      <c r="T21" s="34"/>
      <c r="U21" s="34"/>
      <c r="V21" s="15">
        <f>SUM(J21:U21)</f>
        <v>289.04000000000002</v>
      </c>
      <c r="W21" s="15">
        <v>0</v>
      </c>
      <c r="X21" s="15">
        <f>+I21+V21+W21</f>
        <v>1625.1599999999999</v>
      </c>
      <c r="Y21" s="15"/>
      <c r="Z21" s="23">
        <f t="shared" ref="Z21:Z22" si="15">+F21-X21</f>
        <v>1878.8400000000001</v>
      </c>
    </row>
    <row r="22" spans="1:28" x14ac:dyDescent="0.2">
      <c r="A22" s="24">
        <v>43540</v>
      </c>
      <c r="B22" s="3" t="s">
        <v>39</v>
      </c>
      <c r="C22" s="15">
        <v>1081.3</v>
      </c>
      <c r="D22" s="15"/>
      <c r="E22" s="15"/>
      <c r="F22" s="15">
        <f t="shared" si="13"/>
        <v>1081.3</v>
      </c>
      <c r="G22" s="23">
        <f>+F22-I22</f>
        <v>973.17</v>
      </c>
      <c r="H22" s="15"/>
      <c r="I22" s="15">
        <v>108.13</v>
      </c>
      <c r="J22" s="15">
        <f t="shared" ref="J22:Q23" si="16">+ROUND($G22*$A$20/12,2)</f>
        <v>16.22</v>
      </c>
      <c r="K22" s="15">
        <f t="shared" si="16"/>
        <v>16.22</v>
      </c>
      <c r="L22" s="15">
        <f t="shared" si="16"/>
        <v>16.22</v>
      </c>
      <c r="M22" s="15">
        <f t="shared" si="16"/>
        <v>16.22</v>
      </c>
      <c r="N22" s="15">
        <f t="shared" si="16"/>
        <v>16.22</v>
      </c>
      <c r="O22" s="15">
        <f t="shared" si="16"/>
        <v>16.22</v>
      </c>
      <c r="P22" s="15">
        <f t="shared" si="16"/>
        <v>16.22</v>
      </c>
      <c r="Q22" s="15">
        <f t="shared" si="16"/>
        <v>16.22</v>
      </c>
      <c r="R22" s="15"/>
      <c r="S22" s="15"/>
      <c r="T22" s="34"/>
      <c r="U22" s="34"/>
      <c r="V22" s="15">
        <f>SUM(J22:U22)</f>
        <v>129.76</v>
      </c>
      <c r="W22" s="15"/>
      <c r="X22" s="15">
        <f t="shared" ref="X22:X24" si="17">+I22+V22+W22</f>
        <v>237.89</v>
      </c>
      <c r="Y22" s="15"/>
      <c r="Z22" s="23">
        <f t="shared" si="15"/>
        <v>843.41</v>
      </c>
      <c r="AB22" s="40"/>
    </row>
    <row r="23" spans="1:28" x14ac:dyDescent="0.2">
      <c r="A23" s="37">
        <v>43614</v>
      </c>
      <c r="B23" s="3" t="s">
        <v>40</v>
      </c>
      <c r="C23" s="15">
        <v>8031.56</v>
      </c>
      <c r="D23" s="15"/>
      <c r="E23" s="15"/>
      <c r="F23" s="15">
        <f t="shared" ref="F23:F24" si="18">SUM(C23:E23)</f>
        <v>8031.56</v>
      </c>
      <c r="G23" s="23">
        <f>+F23-I23</f>
        <v>7228.4040000000005</v>
      </c>
      <c r="H23" s="15"/>
      <c r="I23" s="15">
        <v>803.15600000000006</v>
      </c>
      <c r="J23" s="15">
        <f t="shared" si="16"/>
        <v>120.47</v>
      </c>
      <c r="K23" s="15">
        <f t="shared" si="16"/>
        <v>120.47</v>
      </c>
      <c r="L23" s="15">
        <f t="shared" si="16"/>
        <v>120.47</v>
      </c>
      <c r="M23" s="15">
        <f t="shared" si="16"/>
        <v>120.47</v>
      </c>
      <c r="N23" s="15">
        <f t="shared" si="16"/>
        <v>120.47</v>
      </c>
      <c r="O23" s="15">
        <f t="shared" si="16"/>
        <v>120.47</v>
      </c>
      <c r="P23" s="15">
        <f t="shared" si="16"/>
        <v>120.47</v>
      </c>
      <c r="Q23" s="15">
        <f t="shared" si="16"/>
        <v>120.47</v>
      </c>
      <c r="R23" s="15"/>
      <c r="S23" s="15"/>
      <c r="T23" s="34"/>
      <c r="U23" s="34"/>
      <c r="V23" s="15">
        <f>SUM(J23:U23)</f>
        <v>963.7600000000001</v>
      </c>
      <c r="W23" s="15"/>
      <c r="X23" s="15">
        <f t="shared" si="17"/>
        <v>1766.9160000000002</v>
      </c>
      <c r="Y23" s="15"/>
      <c r="Z23" s="23">
        <f>+F23-X23</f>
        <v>6264.6440000000002</v>
      </c>
      <c r="AB23" s="40"/>
    </row>
    <row r="24" spans="1:28" x14ac:dyDescent="0.2">
      <c r="A24" s="28"/>
      <c r="B24" s="3" t="s">
        <v>41</v>
      </c>
      <c r="C24" s="18">
        <v>11535.17</v>
      </c>
      <c r="D24" s="18"/>
      <c r="E24" s="18"/>
      <c r="F24" s="18">
        <f t="shared" si="18"/>
        <v>11535.17</v>
      </c>
      <c r="G24" s="38">
        <f>+F24-I24</f>
        <v>10381.653</v>
      </c>
      <c r="I24" s="18">
        <v>1153.5170000000001</v>
      </c>
      <c r="J24" s="18">
        <f t="shared" ref="J24:Q24" si="19">+ROUND($G24*$A$20/12,2)</f>
        <v>173.03</v>
      </c>
      <c r="K24" s="18">
        <f t="shared" si="19"/>
        <v>173.03</v>
      </c>
      <c r="L24" s="18">
        <f t="shared" si="19"/>
        <v>173.03</v>
      </c>
      <c r="M24" s="18">
        <f t="shared" si="19"/>
        <v>173.03</v>
      </c>
      <c r="N24" s="18">
        <f t="shared" si="19"/>
        <v>173.03</v>
      </c>
      <c r="O24" s="18">
        <f t="shared" si="19"/>
        <v>173.03</v>
      </c>
      <c r="P24" s="18">
        <f t="shared" si="19"/>
        <v>173.03</v>
      </c>
      <c r="Q24" s="18">
        <f t="shared" si="19"/>
        <v>173.03</v>
      </c>
      <c r="R24" s="18"/>
      <c r="S24" s="18"/>
      <c r="T24" s="18"/>
      <c r="U24" s="39"/>
      <c r="V24" s="18">
        <f t="shared" ref="V24" si="20">SUM(J24:U24)</f>
        <v>1384.24</v>
      </c>
      <c r="W24" s="18"/>
      <c r="X24" s="18">
        <f t="shared" si="17"/>
        <v>2537.7570000000001</v>
      </c>
      <c r="Z24" s="38">
        <f>+F24-X24</f>
        <v>8997.4130000000005</v>
      </c>
      <c r="AB24" s="40"/>
    </row>
    <row r="25" spans="1:28" x14ac:dyDescent="0.2">
      <c r="C25" s="15"/>
      <c r="D25" s="15"/>
      <c r="E25" s="15"/>
      <c r="F25" s="15"/>
      <c r="G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Z25" s="15"/>
      <c r="AB25" s="40"/>
    </row>
    <row r="26" spans="1:28" ht="15" thickBot="1" x14ac:dyDescent="0.25">
      <c r="A26" s="27" t="s">
        <v>2</v>
      </c>
      <c r="B26" s="8" t="s">
        <v>1</v>
      </c>
      <c r="C26" s="22">
        <f>SUM(C21:C24)</f>
        <v>24152.03</v>
      </c>
      <c r="D26" s="22">
        <f>SUM(D21:D24)</f>
        <v>0</v>
      </c>
      <c r="E26" s="22">
        <f>SUM(E21:E24)</f>
        <v>0</v>
      </c>
      <c r="F26" s="22">
        <f>SUM(F21:F24)</f>
        <v>24152.03</v>
      </c>
      <c r="G26" s="22">
        <f>SUM(G21:G24)</f>
        <v>20751.107000000004</v>
      </c>
      <c r="I26" s="22">
        <f t="shared" ref="I26:W26" si="21">SUM(I21:I24)</f>
        <v>3400.9229999999998</v>
      </c>
      <c r="J26" s="22">
        <f t="shared" si="21"/>
        <v>345.85</v>
      </c>
      <c r="K26" s="22">
        <f t="shared" si="21"/>
        <v>345.85</v>
      </c>
      <c r="L26" s="22">
        <f t="shared" si="21"/>
        <v>345.85</v>
      </c>
      <c r="M26" s="22">
        <f t="shared" si="21"/>
        <v>345.85</v>
      </c>
      <c r="N26" s="22">
        <f t="shared" si="21"/>
        <v>345.85</v>
      </c>
      <c r="O26" s="22">
        <f t="shared" si="21"/>
        <v>345.85</v>
      </c>
      <c r="P26" s="22">
        <f>SUM(P21:P24)</f>
        <v>345.85</v>
      </c>
      <c r="Q26" s="22">
        <f t="shared" si="21"/>
        <v>345.85</v>
      </c>
      <c r="R26" s="22"/>
      <c r="S26" s="22"/>
      <c r="T26" s="22">
        <f t="shared" si="21"/>
        <v>0</v>
      </c>
      <c r="U26" s="22">
        <f t="shared" si="21"/>
        <v>0</v>
      </c>
      <c r="V26" s="22">
        <f>SUM(V21:V24)</f>
        <v>2766.8</v>
      </c>
      <c r="W26" s="22">
        <f t="shared" si="21"/>
        <v>0</v>
      </c>
      <c r="X26" s="22">
        <f>SUM(X21:X24)</f>
        <v>6167.723</v>
      </c>
      <c r="Z26" s="22">
        <f>SUM(Z21:Z24)</f>
        <v>17984.307000000001</v>
      </c>
    </row>
    <row r="27" spans="1:28" ht="15" thickTop="1" x14ac:dyDescent="0.2">
      <c r="C27" s="15"/>
      <c r="D27" s="15"/>
      <c r="E27" s="15"/>
      <c r="F27" s="15"/>
      <c r="G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Z27" s="15"/>
    </row>
    <row r="28" spans="1:28" ht="15" thickBot="1" x14ac:dyDescent="0.25">
      <c r="B28" s="8" t="s">
        <v>0</v>
      </c>
      <c r="C28" s="22">
        <f>C16+C26</f>
        <v>45223.770000000004</v>
      </c>
      <c r="D28" s="22">
        <f>D16+D26</f>
        <v>0</v>
      </c>
      <c r="E28" s="22">
        <f>E16+E26</f>
        <v>0</v>
      </c>
      <c r="F28" s="22">
        <f>F16+F26</f>
        <v>45223.770000000004</v>
      </c>
      <c r="G28" s="22">
        <f>G16+G26</f>
        <v>24523.594750000004</v>
      </c>
      <c r="I28" s="22">
        <f t="shared" ref="I28:W28" si="22">I16+I26</f>
        <v>18302.42525</v>
      </c>
      <c r="J28" s="22">
        <f t="shared" si="22"/>
        <v>500.11</v>
      </c>
      <c r="K28" s="22">
        <f t="shared" si="22"/>
        <v>500.11</v>
      </c>
      <c r="L28" s="22">
        <f t="shared" si="22"/>
        <v>500.11</v>
      </c>
      <c r="M28" s="22">
        <f t="shared" si="22"/>
        <v>500.11</v>
      </c>
      <c r="N28" s="22">
        <f t="shared" si="22"/>
        <v>500.11</v>
      </c>
      <c r="O28" s="22">
        <f t="shared" si="22"/>
        <v>500.11</v>
      </c>
      <c r="P28" s="22">
        <f t="shared" si="22"/>
        <v>500.11</v>
      </c>
      <c r="Q28" s="22">
        <f t="shared" si="22"/>
        <v>500.11</v>
      </c>
      <c r="R28" s="22"/>
      <c r="S28" s="22"/>
      <c r="T28" s="22">
        <f t="shared" si="22"/>
        <v>0</v>
      </c>
      <c r="U28" s="22">
        <f t="shared" si="22"/>
        <v>0</v>
      </c>
      <c r="V28" s="22">
        <f t="shared" si="22"/>
        <v>4000.88</v>
      </c>
      <c r="W28" s="22">
        <f t="shared" si="22"/>
        <v>0</v>
      </c>
      <c r="X28" s="22">
        <f>X16+X26</f>
        <v>22303.305249999998</v>
      </c>
      <c r="Z28" s="22">
        <f>Z16+Z26</f>
        <v>22920.464750000003</v>
      </c>
    </row>
    <row r="29" spans="1:28" ht="15" thickTop="1" x14ac:dyDescent="0.2">
      <c r="H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8" x14ac:dyDescent="0.2">
      <c r="C30" s="15"/>
      <c r="D30" s="15"/>
      <c r="E30" s="15"/>
      <c r="F30" s="15"/>
      <c r="G30" s="15"/>
      <c r="H30" s="15"/>
      <c r="J30" s="33"/>
      <c r="K30" s="33"/>
      <c r="L30" s="33"/>
      <c r="M30" s="15"/>
      <c r="N30" s="28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8" x14ac:dyDescent="0.2">
      <c r="C31" s="15"/>
      <c r="D31" s="15"/>
      <c r="E31" s="15"/>
      <c r="F31" s="15"/>
      <c r="G31" s="15"/>
      <c r="H31" s="15"/>
      <c r="J31" s="15"/>
      <c r="K31" s="15"/>
      <c r="L31" s="15"/>
      <c r="M31" s="15"/>
      <c r="N31" s="36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8" x14ac:dyDescent="0.2">
      <c r="A32" s="29"/>
      <c r="B32" s="30"/>
      <c r="C32"/>
      <c r="D32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2">
      <c r="A33" s="29"/>
      <c r="B33" s="32"/>
      <c r="C33"/>
      <c r="D33"/>
      <c r="E33" s="15"/>
      <c r="F33" s="15"/>
      <c r="G33" s="15"/>
      <c r="H33" s="15"/>
      <c r="I33" s="34"/>
      <c r="J33" s="34"/>
      <c r="K33" s="34"/>
      <c r="L33" s="34"/>
      <c r="M33" s="34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x14ac:dyDescent="0.2">
      <c r="A34" s="29"/>
      <c r="B34"/>
      <c r="C34"/>
      <c r="D34"/>
      <c r="E34" s="15"/>
      <c r="F34" s="15"/>
      <c r="G34" s="15"/>
      <c r="H34" s="15"/>
      <c r="I34" s="34"/>
      <c r="J34" s="34"/>
      <c r="K34" s="34"/>
      <c r="L34" s="34"/>
      <c r="M34" s="34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x14ac:dyDescent="0.2">
      <c r="A35" s="29"/>
      <c r="B35"/>
      <c r="C35"/>
      <c r="D35"/>
      <c r="E35" s="15"/>
      <c r="F35" s="15"/>
      <c r="G35" s="15"/>
      <c r="H35" s="15"/>
      <c r="I35" s="34"/>
      <c r="J35" s="34"/>
      <c r="K35" s="34"/>
      <c r="L35" s="34"/>
      <c r="M35" s="3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x14ac:dyDescent="0.2">
      <c r="A36" s="29"/>
      <c r="B36"/>
      <c r="C36"/>
      <c r="D3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x14ac:dyDescent="0.2">
      <c r="A37" s="29"/>
      <c r="B37"/>
      <c r="C37"/>
      <c r="D37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x14ac:dyDescent="0.2">
      <c r="A38" s="29"/>
      <c r="B38"/>
      <c r="C38"/>
      <c r="D38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x14ac:dyDescent="0.2">
      <c r="A39" s="29"/>
      <c r="B39"/>
      <c r="C39"/>
      <c r="D39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x14ac:dyDescent="0.2">
      <c r="A40" s="28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x14ac:dyDescent="0.2">
      <c r="A41" s="28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x14ac:dyDescent="0.2">
      <c r="A42" s="28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x14ac:dyDescent="0.2">
      <c r="A43" s="28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x14ac:dyDescent="0.2">
      <c r="A44" s="28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x14ac:dyDescent="0.2">
      <c r="A45" s="28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x14ac:dyDescent="0.2">
      <c r="A46" s="2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x14ac:dyDescent="0.2">
      <c r="A47" s="28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x14ac:dyDescent="0.2">
      <c r="A48" s="28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x14ac:dyDescent="0.2">
      <c r="A49" s="28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x14ac:dyDescent="0.2">
      <c r="A50" s="2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x14ac:dyDescent="0.2">
      <c r="A51" s="28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x14ac:dyDescent="0.2">
      <c r="A52" s="2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x14ac:dyDescent="0.2">
      <c r="A53" s="28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x14ac:dyDescent="0.2">
      <c r="A54" s="28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x14ac:dyDescent="0.2">
      <c r="A55" s="28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x14ac:dyDescent="0.2">
      <c r="A56" s="28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x14ac:dyDescent="0.2">
      <c r="A57" s="28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x14ac:dyDescent="0.2">
      <c r="A58" s="28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x14ac:dyDescent="0.2">
      <c r="A59" s="28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</sheetData>
  <mergeCells count="2">
    <mergeCell ref="C4:F4"/>
    <mergeCell ref="I4:X4"/>
  </mergeCells>
  <pageMargins left="0.25" right="0.20866141699999999" top="0.74803149606299202" bottom="0.74803149606299202" header="0.31496062992126" footer="0.31496062992126"/>
  <pageSetup scale="65" fitToWidth="0" orientation="landscape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CF804-25AA-4EC1-B043-E31498B0CF8F}">
  <dimension ref="A1:AB59"/>
  <sheetViews>
    <sheetView topLeftCell="C1" zoomScale="96" zoomScaleNormal="96" workbookViewId="0">
      <selection activeCell="L20" sqref="L20"/>
    </sheetView>
  </sheetViews>
  <sheetFormatPr baseColWidth="10" defaultColWidth="9.1640625" defaultRowHeight="14" outlineLevelCol="2" x14ac:dyDescent="0.2"/>
  <cols>
    <col min="1" max="1" width="11" style="24" customWidth="1"/>
    <col min="2" max="2" width="45.83203125" style="3" bestFit="1" customWidth="1"/>
    <col min="3" max="5" width="12.6640625" style="3" customWidth="1"/>
    <col min="6" max="6" width="11" style="3" bestFit="1" customWidth="1"/>
    <col min="7" max="7" width="14.83203125" style="3" customWidth="1" outlineLevel="1"/>
    <col min="8" max="8" width="3.6640625" style="3" customWidth="1"/>
    <col min="9" max="9" width="14.83203125" style="3" customWidth="1"/>
    <col min="10" max="10" width="10.6640625" style="3" customWidth="1"/>
    <col min="11" max="11" width="9.83203125" style="3" customWidth="1"/>
    <col min="12" max="12" width="10.1640625" style="3" customWidth="1"/>
    <col min="13" max="13" width="9.83203125" style="3" customWidth="1"/>
    <col min="14" max="14" width="10.33203125" style="3" customWidth="1"/>
    <col min="15" max="15" width="9.33203125" style="3" customWidth="1"/>
    <col min="16" max="20" width="9.1640625" style="3" customWidth="1"/>
    <col min="21" max="21" width="9.1640625" style="3" customWidth="1" outlineLevel="2"/>
    <col min="22" max="22" width="12.6640625" style="3" customWidth="1"/>
    <col min="23" max="23" width="12.6640625" style="3" hidden="1" customWidth="1"/>
    <col min="24" max="24" width="12.6640625" style="3" customWidth="1"/>
    <col min="25" max="25" width="3.6640625" style="3" customWidth="1"/>
    <col min="26" max="26" width="12.6640625" style="3" customWidth="1"/>
    <col min="27" max="16384" width="9.1640625" style="3"/>
  </cols>
  <sheetData>
    <row r="1" spans="1:26" ht="19" x14ac:dyDescent="0.25">
      <c r="B1" s="2" t="s">
        <v>24</v>
      </c>
    </row>
    <row r="2" spans="1:26" ht="16" x14ac:dyDescent="0.2">
      <c r="B2" s="4" t="s">
        <v>18</v>
      </c>
    </row>
    <row r="3" spans="1:26" ht="16" x14ac:dyDescent="0.2">
      <c r="B3" s="5">
        <v>43830</v>
      </c>
    </row>
    <row r="4" spans="1:26" x14ac:dyDescent="0.2">
      <c r="C4" s="41" t="s">
        <v>13</v>
      </c>
      <c r="D4" s="42"/>
      <c r="E4" s="42"/>
      <c r="F4" s="43"/>
      <c r="H4" s="6"/>
      <c r="I4" s="44" t="s">
        <v>17</v>
      </c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6"/>
      <c r="Y4" s="6"/>
    </row>
    <row r="5" spans="1:26" x14ac:dyDescent="0.2">
      <c r="C5" s="7"/>
      <c r="D5" s="8"/>
      <c r="E5" s="8"/>
      <c r="F5" s="8"/>
      <c r="G5" s="9" t="s">
        <v>12</v>
      </c>
      <c r="H5" s="6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 s="6"/>
      <c r="Z5" s="6"/>
    </row>
    <row r="6" spans="1:26" ht="45" x14ac:dyDescent="0.2">
      <c r="B6" s="8"/>
      <c r="C6" s="10" t="s">
        <v>11</v>
      </c>
      <c r="D6" s="10" t="s">
        <v>10</v>
      </c>
      <c r="E6" s="10" t="s">
        <v>9</v>
      </c>
      <c r="F6" s="10" t="s">
        <v>8</v>
      </c>
      <c r="G6" s="11" t="s">
        <v>7</v>
      </c>
      <c r="H6" s="10"/>
      <c r="I6" s="10" t="s">
        <v>14</v>
      </c>
      <c r="J6" s="12">
        <v>43496</v>
      </c>
      <c r="K6" s="12">
        <v>43524</v>
      </c>
      <c r="L6" s="12">
        <v>43555</v>
      </c>
      <c r="M6" s="12">
        <v>43585</v>
      </c>
      <c r="N6" s="12">
        <v>43616</v>
      </c>
      <c r="O6" s="12">
        <v>43646</v>
      </c>
      <c r="P6" s="12">
        <v>43677</v>
      </c>
      <c r="Q6" s="12">
        <v>43708</v>
      </c>
      <c r="R6" s="12">
        <v>43738</v>
      </c>
      <c r="S6" s="12">
        <v>43769</v>
      </c>
      <c r="T6" s="12">
        <v>43799</v>
      </c>
      <c r="U6" s="12">
        <v>43830</v>
      </c>
      <c r="V6" s="10" t="s">
        <v>15</v>
      </c>
      <c r="W6" s="10" t="s">
        <v>6</v>
      </c>
      <c r="X6" s="10" t="s">
        <v>16</v>
      </c>
      <c r="Y6" s="10"/>
      <c r="Z6" s="10" t="s">
        <v>5</v>
      </c>
    </row>
    <row r="7" spans="1:26" x14ac:dyDescent="0.2">
      <c r="A7" s="25">
        <v>0.3</v>
      </c>
      <c r="B7" s="14" t="s">
        <v>3</v>
      </c>
    </row>
    <row r="8" spans="1:26" x14ac:dyDescent="0.2">
      <c r="A8" s="26">
        <v>42736</v>
      </c>
      <c r="B8" s="3" t="s">
        <v>20</v>
      </c>
      <c r="C8" s="15">
        <v>11013.74</v>
      </c>
      <c r="D8" s="15"/>
      <c r="E8" s="15"/>
      <c r="F8" s="15">
        <f>SUM(C8:E8)</f>
        <v>11013.74</v>
      </c>
      <c r="G8" s="23">
        <f>+F8-I8</f>
        <v>1104.5577499999999</v>
      </c>
      <c r="H8" s="15"/>
      <c r="I8" s="15">
        <v>9909.1822499999998</v>
      </c>
      <c r="J8" s="15">
        <f t="shared" ref="J8:U9" si="0">+ROUND($G8*$A$7/12,2)</f>
        <v>27.61</v>
      </c>
      <c r="K8" s="15">
        <f t="shared" si="0"/>
        <v>27.61</v>
      </c>
      <c r="L8" s="15">
        <f t="shared" si="0"/>
        <v>27.61</v>
      </c>
      <c r="M8" s="15">
        <f t="shared" si="0"/>
        <v>27.61</v>
      </c>
      <c r="N8" s="15">
        <f t="shared" si="0"/>
        <v>27.61</v>
      </c>
      <c r="O8" s="15">
        <f t="shared" si="0"/>
        <v>27.61</v>
      </c>
      <c r="P8" s="15">
        <f t="shared" si="0"/>
        <v>27.61</v>
      </c>
      <c r="Q8" s="15">
        <f t="shared" si="0"/>
        <v>27.61</v>
      </c>
      <c r="R8" s="15">
        <f t="shared" si="0"/>
        <v>27.61</v>
      </c>
      <c r="S8" s="15">
        <f t="shared" si="0"/>
        <v>27.61</v>
      </c>
      <c r="T8" s="15">
        <f t="shared" si="0"/>
        <v>27.61</v>
      </c>
      <c r="U8" s="15">
        <f t="shared" si="0"/>
        <v>27.61</v>
      </c>
      <c r="V8" s="15">
        <f>SUM(J8:U8)</f>
        <v>331.32000000000011</v>
      </c>
      <c r="W8" s="15">
        <f>ROUND(E8*0.15,2)</f>
        <v>0</v>
      </c>
      <c r="X8" s="15">
        <f>+I8+V8+W8</f>
        <v>10240.50225</v>
      </c>
      <c r="Y8" s="15"/>
      <c r="Z8" s="23">
        <f>+F8-X8</f>
        <v>773.23775000000023</v>
      </c>
    </row>
    <row r="9" spans="1:26" ht="15" x14ac:dyDescent="0.2">
      <c r="A9" s="24">
        <v>42760</v>
      </c>
      <c r="B9" s="17" t="s">
        <v>26</v>
      </c>
      <c r="C9" s="15">
        <v>1139.23</v>
      </c>
      <c r="D9" s="15"/>
      <c r="E9" s="15"/>
      <c r="F9" s="15">
        <f t="shared" ref="F9:F13" si="1">SUM(C9:E9)</f>
        <v>1139.23</v>
      </c>
      <c r="G9" s="23">
        <f>+F9-I9</f>
        <v>787.55</v>
      </c>
      <c r="H9" s="15"/>
      <c r="I9" s="15">
        <v>351.68</v>
      </c>
      <c r="J9" s="15">
        <f t="shared" si="0"/>
        <v>19.690000000000001</v>
      </c>
      <c r="K9" s="15">
        <f t="shared" si="0"/>
        <v>19.690000000000001</v>
      </c>
      <c r="L9" s="15">
        <f t="shared" si="0"/>
        <v>19.690000000000001</v>
      </c>
      <c r="M9" s="15">
        <f t="shared" si="0"/>
        <v>19.690000000000001</v>
      </c>
      <c r="N9" s="15">
        <f t="shared" si="0"/>
        <v>19.690000000000001</v>
      </c>
      <c r="O9" s="15">
        <f t="shared" si="0"/>
        <v>19.690000000000001</v>
      </c>
      <c r="P9" s="15">
        <f t="shared" si="0"/>
        <v>19.690000000000001</v>
      </c>
      <c r="Q9" s="15">
        <f t="shared" si="0"/>
        <v>19.690000000000001</v>
      </c>
      <c r="R9" s="15">
        <f t="shared" si="0"/>
        <v>19.690000000000001</v>
      </c>
      <c r="S9" s="15">
        <f t="shared" si="0"/>
        <v>19.690000000000001</v>
      </c>
      <c r="T9" s="15">
        <f t="shared" si="0"/>
        <v>19.690000000000001</v>
      </c>
      <c r="U9" s="15">
        <f t="shared" si="0"/>
        <v>19.690000000000001</v>
      </c>
      <c r="V9" s="15">
        <f>SUM(J9:U9)</f>
        <v>236.28</v>
      </c>
      <c r="W9" s="15">
        <v>0</v>
      </c>
      <c r="X9" s="15">
        <f t="shared" ref="X9:X14" si="2">+I9+V9+W9</f>
        <v>587.96</v>
      </c>
      <c r="Y9" s="15"/>
      <c r="Z9" s="23">
        <f t="shared" ref="Z9:Z14" si="3">+F9-X9</f>
        <v>551.27</v>
      </c>
    </row>
    <row r="10" spans="1:26" ht="15" x14ac:dyDescent="0.2">
      <c r="A10" s="24">
        <v>42866</v>
      </c>
      <c r="B10" s="17" t="s">
        <v>21</v>
      </c>
      <c r="C10" s="15">
        <v>1368.2</v>
      </c>
      <c r="D10" s="15"/>
      <c r="E10" s="15"/>
      <c r="F10" s="15">
        <f t="shared" si="1"/>
        <v>1368.2</v>
      </c>
      <c r="G10" s="23">
        <f>+F10-I10</f>
        <v>945.74000000000012</v>
      </c>
      <c r="H10" s="15"/>
      <c r="I10" s="15">
        <v>422.45999999999992</v>
      </c>
      <c r="J10" s="15">
        <f>+ROUND($G10*$A$7/12,2)</f>
        <v>23.64</v>
      </c>
      <c r="K10" s="15">
        <f t="shared" ref="K10:U10" si="4">+ROUND($G10*$A$7/12,2)</f>
        <v>23.64</v>
      </c>
      <c r="L10" s="15">
        <f t="shared" si="4"/>
        <v>23.64</v>
      </c>
      <c r="M10" s="15">
        <f t="shared" si="4"/>
        <v>23.64</v>
      </c>
      <c r="N10" s="15">
        <f t="shared" si="4"/>
        <v>23.64</v>
      </c>
      <c r="O10" s="15">
        <f t="shared" si="4"/>
        <v>23.64</v>
      </c>
      <c r="P10" s="15">
        <f t="shared" si="4"/>
        <v>23.64</v>
      </c>
      <c r="Q10" s="15">
        <f t="shared" si="4"/>
        <v>23.64</v>
      </c>
      <c r="R10" s="15">
        <f t="shared" si="4"/>
        <v>23.64</v>
      </c>
      <c r="S10" s="15">
        <f t="shared" si="4"/>
        <v>23.64</v>
      </c>
      <c r="T10" s="15">
        <f t="shared" si="4"/>
        <v>23.64</v>
      </c>
      <c r="U10" s="15">
        <f t="shared" si="4"/>
        <v>23.64</v>
      </c>
      <c r="V10" s="15">
        <f t="shared" ref="V10" si="5">SUM(J10:U10)</f>
        <v>283.67999999999995</v>
      </c>
      <c r="W10" s="15">
        <v>0</v>
      </c>
      <c r="X10" s="15">
        <f t="shared" si="2"/>
        <v>706.13999999999987</v>
      </c>
      <c r="Y10" s="15"/>
      <c r="Z10" s="23">
        <f t="shared" si="3"/>
        <v>662.06000000000017</v>
      </c>
    </row>
    <row r="11" spans="1:26" ht="15" x14ac:dyDescent="0.2">
      <c r="A11" s="24">
        <v>43034</v>
      </c>
      <c r="B11" s="17" t="s">
        <v>22</v>
      </c>
      <c r="C11" s="15">
        <v>2207.4699999999998</v>
      </c>
      <c r="D11" s="15"/>
      <c r="E11" s="15"/>
      <c r="F11" s="15">
        <f t="shared" si="1"/>
        <v>2207.4699999999998</v>
      </c>
      <c r="G11" s="23">
        <f t="shared" ref="G11:G13" si="6">+F11-I11</f>
        <v>1525.8799999999997</v>
      </c>
      <c r="H11" s="15"/>
      <c r="I11" s="15">
        <v>681.59</v>
      </c>
      <c r="J11" s="15">
        <f t="shared" ref="J11:U11" si="7">+ROUND($G11*$A$7/12,2)</f>
        <v>38.15</v>
      </c>
      <c r="K11" s="15">
        <f t="shared" si="7"/>
        <v>38.15</v>
      </c>
      <c r="L11" s="15">
        <f t="shared" si="7"/>
        <v>38.15</v>
      </c>
      <c r="M11" s="15">
        <f t="shared" si="7"/>
        <v>38.15</v>
      </c>
      <c r="N11" s="15">
        <f t="shared" si="7"/>
        <v>38.15</v>
      </c>
      <c r="O11" s="15">
        <f t="shared" si="7"/>
        <v>38.15</v>
      </c>
      <c r="P11" s="15">
        <f t="shared" si="7"/>
        <v>38.15</v>
      </c>
      <c r="Q11" s="15">
        <f t="shared" si="7"/>
        <v>38.15</v>
      </c>
      <c r="R11" s="15">
        <f t="shared" si="7"/>
        <v>38.15</v>
      </c>
      <c r="S11" s="15">
        <f t="shared" si="7"/>
        <v>38.15</v>
      </c>
      <c r="T11" s="15">
        <f t="shared" si="7"/>
        <v>38.15</v>
      </c>
      <c r="U11" s="15">
        <f t="shared" si="7"/>
        <v>38.15</v>
      </c>
      <c r="V11" s="15">
        <f>SUM(J11:U11)</f>
        <v>457.7999999999999</v>
      </c>
      <c r="W11" s="15">
        <v>0</v>
      </c>
      <c r="X11" s="15">
        <f t="shared" si="2"/>
        <v>1139.3899999999999</v>
      </c>
      <c r="Y11" s="15"/>
      <c r="Z11" s="23">
        <f t="shared" si="3"/>
        <v>1068.08</v>
      </c>
    </row>
    <row r="12" spans="1:26" ht="12" customHeight="1" x14ac:dyDescent="0.2">
      <c r="A12" s="26">
        <v>43089</v>
      </c>
      <c r="B12" s="17" t="s">
        <v>29</v>
      </c>
      <c r="C12" s="31">
        <v>1483.63</v>
      </c>
      <c r="D12" s="15"/>
      <c r="E12"/>
      <c r="F12" s="15">
        <f t="shared" si="1"/>
        <v>1483.63</v>
      </c>
      <c r="G12" s="23">
        <f t="shared" si="6"/>
        <v>1025.52</v>
      </c>
      <c r="H12" s="15"/>
      <c r="I12" s="31">
        <v>458.11</v>
      </c>
      <c r="J12" s="34">
        <f t="shared" ref="J12:U14" si="8">+ROUND($G12*$A$7/12,2)</f>
        <v>25.64</v>
      </c>
      <c r="K12" s="34">
        <f t="shared" si="8"/>
        <v>25.64</v>
      </c>
      <c r="L12" s="34">
        <f t="shared" si="8"/>
        <v>25.64</v>
      </c>
      <c r="M12" s="34">
        <f t="shared" si="8"/>
        <v>25.64</v>
      </c>
      <c r="N12" s="34">
        <f t="shared" si="8"/>
        <v>25.64</v>
      </c>
      <c r="O12" s="34">
        <f t="shared" si="8"/>
        <v>25.64</v>
      </c>
      <c r="P12" s="34">
        <f t="shared" si="8"/>
        <v>25.64</v>
      </c>
      <c r="Q12" s="34">
        <f t="shared" si="8"/>
        <v>25.64</v>
      </c>
      <c r="R12" s="34">
        <f>+ROUND($G12*$A$7/12,2)</f>
        <v>25.64</v>
      </c>
      <c r="S12" s="34">
        <f>+ROUND($G12*$A$7/12,2)</f>
        <v>25.64</v>
      </c>
      <c r="T12" s="34">
        <f>+ROUND($G12*$A$7/12,2)</f>
        <v>25.64</v>
      </c>
      <c r="U12" s="34">
        <f>+ROUND($G12*$A$7/12,2)</f>
        <v>25.64</v>
      </c>
      <c r="V12" s="15">
        <f t="shared" ref="V12:V14" si="9">SUM(J12:U12)</f>
        <v>307.67999999999989</v>
      </c>
      <c r="W12" s="15">
        <v>0</v>
      </c>
      <c r="X12" s="15">
        <f t="shared" si="2"/>
        <v>765.79</v>
      </c>
      <c r="Y12" s="15"/>
      <c r="Z12" s="23">
        <f t="shared" si="3"/>
        <v>717.84000000000015</v>
      </c>
    </row>
    <row r="13" spans="1:26" ht="12" customHeight="1" x14ac:dyDescent="0.2">
      <c r="A13" s="26">
        <v>43200</v>
      </c>
      <c r="B13" s="17" t="s">
        <v>37</v>
      </c>
      <c r="C13" s="15">
        <v>1888.88</v>
      </c>
      <c r="D13" s="15"/>
      <c r="E13"/>
      <c r="F13" s="15">
        <f t="shared" si="1"/>
        <v>1888.88</v>
      </c>
      <c r="G13" s="23">
        <f t="shared" si="6"/>
        <v>1676.39</v>
      </c>
      <c r="H13" s="15"/>
      <c r="I13" s="15">
        <v>212.49</v>
      </c>
      <c r="J13" s="15">
        <f>+ROUND($G13*$A$7/12,2)</f>
        <v>41.91</v>
      </c>
      <c r="K13" s="15">
        <f t="shared" si="8"/>
        <v>41.91</v>
      </c>
      <c r="L13" s="15">
        <f t="shared" si="8"/>
        <v>41.91</v>
      </c>
      <c r="M13" s="15">
        <f t="shared" si="8"/>
        <v>41.91</v>
      </c>
      <c r="N13" s="15">
        <f t="shared" si="8"/>
        <v>41.91</v>
      </c>
      <c r="O13" s="15">
        <f t="shared" si="8"/>
        <v>41.91</v>
      </c>
      <c r="P13" s="15">
        <f t="shared" si="8"/>
        <v>41.91</v>
      </c>
      <c r="Q13" s="15">
        <f t="shared" si="8"/>
        <v>41.91</v>
      </c>
      <c r="R13" s="15">
        <f t="shared" si="8"/>
        <v>41.91</v>
      </c>
      <c r="S13" s="15">
        <f t="shared" si="8"/>
        <v>41.91</v>
      </c>
      <c r="T13" s="15">
        <f t="shared" si="8"/>
        <v>41.91</v>
      </c>
      <c r="U13" s="15">
        <f t="shared" si="8"/>
        <v>41.91</v>
      </c>
      <c r="V13" s="15">
        <f t="shared" si="9"/>
        <v>502.91999999999985</v>
      </c>
      <c r="W13" s="15">
        <v>0</v>
      </c>
      <c r="X13" s="15">
        <f t="shared" si="2"/>
        <v>715.40999999999985</v>
      </c>
      <c r="Y13" s="15"/>
      <c r="Z13" s="23">
        <f t="shared" si="3"/>
        <v>1173.4700000000003</v>
      </c>
    </row>
    <row r="14" spans="1:26" ht="12" customHeight="1" x14ac:dyDescent="0.2">
      <c r="A14" s="26">
        <v>43203</v>
      </c>
      <c r="B14" s="3" t="s">
        <v>38</v>
      </c>
      <c r="C14" s="15">
        <v>1970.59</v>
      </c>
      <c r="D14" s="15"/>
      <c r="E14"/>
      <c r="F14" s="15">
        <f t="shared" ref="F14" si="10">SUM(C14:E14)</f>
        <v>1970.59</v>
      </c>
      <c r="G14" s="23">
        <f>+F14-I14</f>
        <v>1748.9199999999998</v>
      </c>
      <c r="H14" s="15"/>
      <c r="I14" s="15">
        <v>221.67</v>
      </c>
      <c r="J14" s="15">
        <f>+ROUND($G14*$A$7/12,2)</f>
        <v>43.72</v>
      </c>
      <c r="K14" s="15">
        <f t="shared" si="8"/>
        <v>43.72</v>
      </c>
      <c r="L14" s="15">
        <f t="shared" si="8"/>
        <v>43.72</v>
      </c>
      <c r="M14" s="15">
        <f t="shared" si="8"/>
        <v>43.72</v>
      </c>
      <c r="N14" s="15">
        <f t="shared" si="8"/>
        <v>43.72</v>
      </c>
      <c r="O14" s="15">
        <f t="shared" si="8"/>
        <v>43.72</v>
      </c>
      <c r="P14" s="15">
        <f t="shared" si="8"/>
        <v>43.72</v>
      </c>
      <c r="Q14" s="15">
        <f t="shared" si="8"/>
        <v>43.72</v>
      </c>
      <c r="R14" s="15">
        <f t="shared" si="8"/>
        <v>43.72</v>
      </c>
      <c r="S14" s="15">
        <f t="shared" si="8"/>
        <v>43.72</v>
      </c>
      <c r="T14" s="15">
        <f t="shared" si="8"/>
        <v>43.72</v>
      </c>
      <c r="U14" s="15">
        <f t="shared" si="8"/>
        <v>43.72</v>
      </c>
      <c r="V14" s="15">
        <f t="shared" si="9"/>
        <v>524.6400000000001</v>
      </c>
      <c r="W14" s="15">
        <v>0</v>
      </c>
      <c r="X14" s="15">
        <f t="shared" si="2"/>
        <v>746.31000000000006</v>
      </c>
      <c r="Y14" s="15"/>
      <c r="Z14" s="23">
        <f t="shared" si="3"/>
        <v>1224.2799999999997</v>
      </c>
    </row>
    <row r="15" spans="1:26" ht="15" thickBot="1" x14ac:dyDescent="0.25">
      <c r="C15" s="18"/>
      <c r="D15" s="18"/>
      <c r="E15" s="18"/>
      <c r="F15" s="18"/>
      <c r="J15" s="15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Z15" s="18"/>
    </row>
    <row r="16" spans="1:26" ht="16" thickTop="1" thickBot="1" x14ac:dyDescent="0.25">
      <c r="A16" s="27" t="s">
        <v>4</v>
      </c>
      <c r="B16" s="8" t="s">
        <v>3</v>
      </c>
      <c r="C16" s="20">
        <f>SUM(C8:C15)</f>
        <v>21071.74</v>
      </c>
      <c r="D16" s="20">
        <f>SUM(D8:D15)</f>
        <v>0</v>
      </c>
      <c r="E16" s="20">
        <f>SUM(E8:E15)</f>
        <v>0</v>
      </c>
      <c r="F16" s="20">
        <f>SUM(F8:F15)</f>
        <v>21071.74</v>
      </c>
      <c r="G16" s="20">
        <f>SUM(G8:G12)</f>
        <v>5389.2477500000005</v>
      </c>
      <c r="I16" s="20">
        <f>SUM(I8:I14)</f>
        <v>12257.18225</v>
      </c>
      <c r="J16" s="20">
        <f t="shared" ref="J16:X16" si="11">SUM(J8:J15)</f>
        <v>220.36</v>
      </c>
      <c r="K16" s="20">
        <f t="shared" si="11"/>
        <v>220.36</v>
      </c>
      <c r="L16" s="20">
        <f t="shared" si="11"/>
        <v>220.36</v>
      </c>
      <c r="M16" s="20">
        <f t="shared" si="11"/>
        <v>220.36</v>
      </c>
      <c r="N16" s="20">
        <f t="shared" si="11"/>
        <v>220.36</v>
      </c>
      <c r="O16" s="20">
        <f t="shared" si="11"/>
        <v>220.36</v>
      </c>
      <c r="P16" s="20">
        <f t="shared" si="11"/>
        <v>220.36</v>
      </c>
      <c r="Q16" s="20">
        <f t="shared" si="11"/>
        <v>220.36</v>
      </c>
      <c r="R16" s="20">
        <f t="shared" si="11"/>
        <v>220.36</v>
      </c>
      <c r="S16" s="20">
        <f t="shared" si="11"/>
        <v>220.36</v>
      </c>
      <c r="T16" s="20">
        <f t="shared" si="11"/>
        <v>220.36</v>
      </c>
      <c r="U16" s="20">
        <f t="shared" si="11"/>
        <v>220.36</v>
      </c>
      <c r="V16" s="20">
        <f>SUM(V8:V15)</f>
        <v>2644.3199999999997</v>
      </c>
      <c r="W16" s="20">
        <f t="shared" si="11"/>
        <v>0</v>
      </c>
      <c r="X16" s="20">
        <f t="shared" si="11"/>
        <v>14901.50225</v>
      </c>
      <c r="Z16" s="20">
        <f>SUM(Z8:Z15)</f>
        <v>6170.2377500000002</v>
      </c>
    </row>
    <row r="17" spans="1:28" ht="15" thickTop="1" x14ac:dyDescent="0.2">
      <c r="C17" s="15"/>
      <c r="D17" s="15"/>
      <c r="E17" s="15"/>
      <c r="F17" s="15"/>
      <c r="G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Z17" s="15"/>
    </row>
    <row r="18" spans="1:28" x14ac:dyDescent="0.2">
      <c r="C18" s="15"/>
      <c r="D18" s="15"/>
      <c r="E18" s="15"/>
      <c r="F18" s="15"/>
      <c r="G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Z18" s="15"/>
    </row>
    <row r="19" spans="1:28" x14ac:dyDescent="0.2">
      <c r="C19" s="15"/>
      <c r="D19" s="15"/>
      <c r="E19" s="15"/>
      <c r="F19" s="15"/>
      <c r="G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Z19" s="15"/>
    </row>
    <row r="20" spans="1:28" x14ac:dyDescent="0.2">
      <c r="A20" s="25">
        <v>0.2</v>
      </c>
      <c r="B20" s="14" t="s">
        <v>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8" x14ac:dyDescent="0.2">
      <c r="A21" s="24">
        <v>42987</v>
      </c>
      <c r="B21" s="3" t="s">
        <v>19</v>
      </c>
      <c r="C21" s="15">
        <v>3504</v>
      </c>
      <c r="D21" s="15"/>
      <c r="E21" s="15"/>
      <c r="F21" s="15">
        <f t="shared" ref="F21:F22" si="12">SUM(C21:E21)</f>
        <v>3504</v>
      </c>
      <c r="G21" s="23">
        <f>+F21-I21</f>
        <v>2709.8</v>
      </c>
      <c r="H21" s="15"/>
      <c r="I21" s="15">
        <v>794.2</v>
      </c>
      <c r="J21" s="34">
        <f t="shared" ref="J21:U21" si="13">+ROUND($G21*$A$20/12,2)</f>
        <v>45.16</v>
      </c>
      <c r="K21" s="34">
        <f t="shared" si="13"/>
        <v>45.16</v>
      </c>
      <c r="L21" s="34">
        <f t="shared" si="13"/>
        <v>45.16</v>
      </c>
      <c r="M21" s="34">
        <f t="shared" si="13"/>
        <v>45.16</v>
      </c>
      <c r="N21" s="34">
        <f t="shared" si="13"/>
        <v>45.16</v>
      </c>
      <c r="O21" s="34">
        <f t="shared" si="13"/>
        <v>45.16</v>
      </c>
      <c r="P21" s="34">
        <f t="shared" si="13"/>
        <v>45.16</v>
      </c>
      <c r="Q21" s="34">
        <f t="shared" si="13"/>
        <v>45.16</v>
      </c>
      <c r="R21" s="34">
        <f t="shared" si="13"/>
        <v>45.16</v>
      </c>
      <c r="S21" s="34">
        <f t="shared" si="13"/>
        <v>45.16</v>
      </c>
      <c r="T21" s="34">
        <f t="shared" si="13"/>
        <v>45.16</v>
      </c>
      <c r="U21" s="34">
        <f t="shared" si="13"/>
        <v>45.16</v>
      </c>
      <c r="V21" s="15">
        <f>SUM(J21:U21)</f>
        <v>541.91999999999985</v>
      </c>
      <c r="W21" s="15">
        <v>0</v>
      </c>
      <c r="X21" s="15">
        <f>+I21+V21+W21</f>
        <v>1336.12</v>
      </c>
      <c r="Y21" s="15"/>
      <c r="Z21" s="23">
        <f t="shared" ref="Z21:Z22" si="14">+F21-X21</f>
        <v>2167.88</v>
      </c>
    </row>
    <row r="22" spans="1:28" x14ac:dyDescent="0.2">
      <c r="A22" s="24">
        <v>43540</v>
      </c>
      <c r="B22" s="3" t="s">
        <v>39</v>
      </c>
      <c r="C22" s="15"/>
      <c r="D22" s="15">
        <v>1081.3</v>
      </c>
      <c r="E22" s="15"/>
      <c r="F22" s="15">
        <f t="shared" si="12"/>
        <v>1081.3</v>
      </c>
      <c r="G22" s="23">
        <f>+F22-I22</f>
        <v>1081.3</v>
      </c>
      <c r="H22" s="15"/>
      <c r="I22" s="15">
        <v>0</v>
      </c>
      <c r="J22" s="34">
        <v>0</v>
      </c>
      <c r="K22" s="34">
        <v>0</v>
      </c>
      <c r="L22" s="34">
        <f t="shared" ref="L22:T22" si="15">+ROUND($G22*$A$20/12,2)/2</f>
        <v>9.01</v>
      </c>
      <c r="M22" s="34">
        <f t="shared" si="15"/>
        <v>9.01</v>
      </c>
      <c r="N22" s="34">
        <f t="shared" si="15"/>
        <v>9.01</v>
      </c>
      <c r="O22" s="34">
        <f t="shared" si="15"/>
        <v>9.01</v>
      </c>
      <c r="P22" s="34">
        <f t="shared" si="15"/>
        <v>9.01</v>
      </c>
      <c r="Q22" s="34">
        <f t="shared" si="15"/>
        <v>9.01</v>
      </c>
      <c r="R22" s="34">
        <f t="shared" si="15"/>
        <v>9.01</v>
      </c>
      <c r="S22" s="34">
        <f t="shared" si="15"/>
        <v>9.01</v>
      </c>
      <c r="T22" s="34">
        <f t="shared" si="15"/>
        <v>9.01</v>
      </c>
      <c r="U22" s="34">
        <f>AB22-SUM(J22:T22)</f>
        <v>27.039999999999992</v>
      </c>
      <c r="V22" s="15">
        <f>SUM(J22:U22)</f>
        <v>108.13</v>
      </c>
      <c r="W22" s="15"/>
      <c r="X22" s="15">
        <f t="shared" ref="X22:X23" si="16">+I22+V22+W22</f>
        <v>108.13</v>
      </c>
      <c r="Y22" s="15"/>
      <c r="Z22" s="23">
        <f t="shared" si="14"/>
        <v>973.17</v>
      </c>
      <c r="AB22" s="40">
        <f>G22*$A$20/2</f>
        <v>108.13</v>
      </c>
    </row>
    <row r="23" spans="1:28" x14ac:dyDescent="0.2">
      <c r="A23" s="37">
        <v>43614</v>
      </c>
      <c r="B23" s="3" t="s">
        <v>40</v>
      </c>
      <c r="C23" s="15"/>
      <c r="D23" s="15">
        <v>8031.56</v>
      </c>
      <c r="E23" s="15"/>
      <c r="F23" s="15">
        <f t="shared" ref="F23" si="17">SUM(C23:E23)</f>
        <v>8031.56</v>
      </c>
      <c r="G23" s="23">
        <f>+F23-I23</f>
        <v>8031.56</v>
      </c>
      <c r="H23" s="15"/>
      <c r="I23" s="15">
        <v>0</v>
      </c>
      <c r="J23" s="34">
        <v>0</v>
      </c>
      <c r="K23" s="34">
        <v>0</v>
      </c>
      <c r="L23" s="34">
        <v>0</v>
      </c>
      <c r="M23" s="34">
        <v>0</v>
      </c>
      <c r="N23" s="34">
        <f t="shared" ref="N23:T23" si="18">+ROUND($G23*$A$20/12,2)/2</f>
        <v>66.930000000000007</v>
      </c>
      <c r="O23" s="34">
        <f t="shared" si="18"/>
        <v>66.930000000000007</v>
      </c>
      <c r="P23" s="34">
        <f t="shared" si="18"/>
        <v>66.930000000000007</v>
      </c>
      <c r="Q23" s="34">
        <f t="shared" si="18"/>
        <v>66.930000000000007</v>
      </c>
      <c r="R23" s="34">
        <f t="shared" si="18"/>
        <v>66.930000000000007</v>
      </c>
      <c r="S23" s="34">
        <f t="shared" si="18"/>
        <v>66.930000000000007</v>
      </c>
      <c r="T23" s="34">
        <f t="shared" si="18"/>
        <v>66.930000000000007</v>
      </c>
      <c r="U23" s="34">
        <f t="shared" ref="U23:U24" si="19">AB23-SUM(J23:T23)</f>
        <v>334.64600000000002</v>
      </c>
      <c r="V23" s="15">
        <f>SUM(J23:U23)</f>
        <v>803.15600000000006</v>
      </c>
      <c r="W23" s="15"/>
      <c r="X23" s="15">
        <f t="shared" si="16"/>
        <v>803.15600000000006</v>
      </c>
      <c r="Y23" s="15"/>
      <c r="Z23" s="23">
        <f>+F23-X23</f>
        <v>7228.4040000000005</v>
      </c>
      <c r="AB23" s="40">
        <f>G23*$A$20/2</f>
        <v>803.15600000000006</v>
      </c>
    </row>
    <row r="24" spans="1:28" x14ac:dyDescent="0.2">
      <c r="A24" s="28"/>
      <c r="B24" s="3" t="s">
        <v>41</v>
      </c>
      <c r="C24" s="18"/>
      <c r="D24" s="18">
        <v>11535.17</v>
      </c>
      <c r="E24" s="18"/>
      <c r="F24" s="18">
        <f t="shared" ref="F24" si="20">SUM(C24:E24)</f>
        <v>11535.17</v>
      </c>
      <c r="G24" s="38">
        <f>+F24-I24</f>
        <v>11535.17</v>
      </c>
      <c r="I24" s="18">
        <v>0</v>
      </c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39">
        <f t="shared" si="19"/>
        <v>1153.5170000000001</v>
      </c>
      <c r="V24" s="18">
        <f t="shared" ref="V24" si="21">SUM(J24:U24)</f>
        <v>1153.5170000000001</v>
      </c>
      <c r="W24" s="18"/>
      <c r="X24" s="18">
        <f t="shared" ref="X24" si="22">+I24+V24+W24</f>
        <v>1153.5170000000001</v>
      </c>
      <c r="Z24" s="38">
        <f>+F24-X24</f>
        <v>10381.653</v>
      </c>
      <c r="AB24" s="40">
        <f>G24*$A$20/2</f>
        <v>1153.5170000000001</v>
      </c>
    </row>
    <row r="25" spans="1:28" x14ac:dyDescent="0.2">
      <c r="C25" s="15"/>
      <c r="D25" s="15"/>
      <c r="E25" s="15"/>
      <c r="F25" s="15"/>
      <c r="G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Z25" s="15"/>
      <c r="AB25" s="40"/>
    </row>
    <row r="26" spans="1:28" ht="15" thickBot="1" x14ac:dyDescent="0.25">
      <c r="A26" s="27" t="s">
        <v>2</v>
      </c>
      <c r="B26" s="8" t="s">
        <v>1</v>
      </c>
      <c r="C26" s="22">
        <f>SUM(C21:C24)</f>
        <v>3504</v>
      </c>
      <c r="D26" s="22">
        <f>SUM(D21:D24)</f>
        <v>20648.03</v>
      </c>
      <c r="E26" s="22">
        <f>SUM(E21:E24)</f>
        <v>0</v>
      </c>
      <c r="F26" s="22">
        <f>SUM(F21:F24)</f>
        <v>24152.03</v>
      </c>
      <c r="G26" s="22">
        <f>SUM(G21:G24)</f>
        <v>23357.83</v>
      </c>
      <c r="I26" s="22">
        <f t="shared" ref="I26:X26" si="23">SUM(I21:I24)</f>
        <v>794.2</v>
      </c>
      <c r="J26" s="22">
        <f t="shared" si="23"/>
        <v>45.16</v>
      </c>
      <c r="K26" s="22">
        <f t="shared" si="23"/>
        <v>45.16</v>
      </c>
      <c r="L26" s="22">
        <f t="shared" si="23"/>
        <v>54.169999999999995</v>
      </c>
      <c r="M26" s="22">
        <f t="shared" si="23"/>
        <v>54.169999999999995</v>
      </c>
      <c r="N26" s="22">
        <f t="shared" si="23"/>
        <v>121.1</v>
      </c>
      <c r="O26" s="22">
        <f t="shared" si="23"/>
        <v>121.1</v>
      </c>
      <c r="P26" s="22">
        <f>SUM(P21:P24)</f>
        <v>121.1</v>
      </c>
      <c r="Q26" s="22">
        <f t="shared" si="23"/>
        <v>121.1</v>
      </c>
      <c r="R26" s="22">
        <f t="shared" si="23"/>
        <v>121.1</v>
      </c>
      <c r="S26" s="22">
        <f t="shared" si="23"/>
        <v>121.1</v>
      </c>
      <c r="T26" s="22">
        <f t="shared" si="23"/>
        <v>121.1</v>
      </c>
      <c r="U26" s="22">
        <f t="shared" si="23"/>
        <v>1560.3630000000001</v>
      </c>
      <c r="V26" s="22">
        <f>SUM(V21:V24)</f>
        <v>2606.723</v>
      </c>
      <c r="W26" s="22">
        <f t="shared" si="23"/>
        <v>0</v>
      </c>
      <c r="X26" s="22">
        <f t="shared" si="23"/>
        <v>3400.9229999999998</v>
      </c>
      <c r="Z26" s="22">
        <f>SUM(Z21:Z24)</f>
        <v>20751.107000000004</v>
      </c>
    </row>
    <row r="27" spans="1:28" ht="15" thickTop="1" x14ac:dyDescent="0.2">
      <c r="C27" s="15"/>
      <c r="D27" s="15"/>
      <c r="E27" s="15"/>
      <c r="F27" s="15"/>
      <c r="G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Z27" s="15"/>
    </row>
    <row r="28" spans="1:28" ht="15" thickBot="1" x14ac:dyDescent="0.25">
      <c r="B28" s="8" t="s">
        <v>0</v>
      </c>
      <c r="C28" s="22">
        <f>C16+C26</f>
        <v>24575.74</v>
      </c>
      <c r="D28" s="22">
        <f>D16+D26</f>
        <v>20648.03</v>
      </c>
      <c r="E28" s="22">
        <f>E16+E26</f>
        <v>0</v>
      </c>
      <c r="F28" s="22">
        <f>F16+F26</f>
        <v>45223.770000000004</v>
      </c>
      <c r="G28" s="22">
        <f>G16+G26</f>
        <v>28747.077750000004</v>
      </c>
      <c r="I28" s="22">
        <f t="shared" ref="I28:W28" si="24">I16+I26</f>
        <v>13051.382250000001</v>
      </c>
      <c r="J28" s="22">
        <f t="shared" si="24"/>
        <v>265.52</v>
      </c>
      <c r="K28" s="22">
        <f t="shared" si="24"/>
        <v>265.52</v>
      </c>
      <c r="L28" s="22">
        <f t="shared" si="24"/>
        <v>274.53000000000003</v>
      </c>
      <c r="M28" s="22">
        <f t="shared" si="24"/>
        <v>274.53000000000003</v>
      </c>
      <c r="N28" s="22">
        <f t="shared" si="24"/>
        <v>341.46000000000004</v>
      </c>
      <c r="O28" s="22">
        <f t="shared" si="24"/>
        <v>341.46000000000004</v>
      </c>
      <c r="P28" s="22">
        <f t="shared" si="24"/>
        <v>341.46000000000004</v>
      </c>
      <c r="Q28" s="22">
        <f t="shared" si="24"/>
        <v>341.46000000000004</v>
      </c>
      <c r="R28" s="22">
        <f>R16+R26</f>
        <v>341.46000000000004</v>
      </c>
      <c r="S28" s="22">
        <f t="shared" si="24"/>
        <v>341.46000000000004</v>
      </c>
      <c r="T28" s="22">
        <f t="shared" si="24"/>
        <v>341.46000000000004</v>
      </c>
      <c r="U28" s="22">
        <f t="shared" si="24"/>
        <v>1780.723</v>
      </c>
      <c r="V28" s="22">
        <f t="shared" si="24"/>
        <v>5251.0429999999997</v>
      </c>
      <c r="W28" s="22">
        <f t="shared" si="24"/>
        <v>0</v>
      </c>
      <c r="X28" s="22">
        <f>X16+X26</f>
        <v>18302.42525</v>
      </c>
      <c r="Z28" s="22">
        <f>Z16+Z26</f>
        <v>26921.344750000004</v>
      </c>
    </row>
    <row r="29" spans="1:28" ht="15" thickTop="1" x14ac:dyDescent="0.2">
      <c r="H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8" x14ac:dyDescent="0.2">
      <c r="C30" s="15"/>
      <c r="D30" s="15"/>
      <c r="E30" s="15"/>
      <c r="F30" s="15"/>
      <c r="G30" s="15"/>
      <c r="H30" s="15"/>
      <c r="J30" s="33"/>
      <c r="K30" s="33"/>
      <c r="L30" s="33"/>
      <c r="M30" s="15"/>
      <c r="N30" s="28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8" x14ac:dyDescent="0.2">
      <c r="C31" s="15"/>
      <c r="D31" s="15"/>
      <c r="E31" s="15"/>
      <c r="F31" s="15"/>
      <c r="G31" s="15"/>
      <c r="H31" s="15"/>
      <c r="J31" s="15"/>
      <c r="K31" s="15"/>
      <c r="L31" s="15"/>
      <c r="M31" s="15"/>
      <c r="N31" s="36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8" x14ac:dyDescent="0.2">
      <c r="A32" s="29"/>
      <c r="B32" s="30"/>
      <c r="C32"/>
      <c r="D32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2">
      <c r="A33" s="29"/>
      <c r="B33" s="32"/>
      <c r="C33"/>
      <c r="D33"/>
      <c r="E33" s="15"/>
      <c r="F33" s="15"/>
      <c r="G33" s="15"/>
      <c r="H33" s="15"/>
      <c r="I33" s="34"/>
      <c r="J33" s="34"/>
      <c r="K33" s="34"/>
      <c r="L33" s="34"/>
      <c r="M33" s="34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x14ac:dyDescent="0.2">
      <c r="A34" s="29"/>
      <c r="B34"/>
      <c r="C34"/>
      <c r="D34"/>
      <c r="E34" s="15"/>
      <c r="F34" s="15"/>
      <c r="G34" s="15"/>
      <c r="H34" s="15"/>
      <c r="I34" s="34"/>
      <c r="J34" s="34"/>
      <c r="K34" s="34"/>
      <c r="L34" s="34"/>
      <c r="M34" s="34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x14ac:dyDescent="0.2">
      <c r="A35" s="29"/>
      <c r="B35"/>
      <c r="C35"/>
      <c r="D35"/>
      <c r="E35" s="15"/>
      <c r="F35" s="15"/>
      <c r="G35" s="15"/>
      <c r="H35" s="15"/>
      <c r="I35" s="34"/>
      <c r="J35" s="34"/>
      <c r="K35" s="34"/>
      <c r="L35" s="34"/>
      <c r="M35" s="3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x14ac:dyDescent="0.2">
      <c r="A36" s="29"/>
      <c r="B36"/>
      <c r="C36"/>
      <c r="D3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x14ac:dyDescent="0.2">
      <c r="A37" s="29"/>
      <c r="B37"/>
      <c r="C37"/>
      <c r="D37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x14ac:dyDescent="0.2">
      <c r="A38" s="29"/>
      <c r="B38"/>
      <c r="C38"/>
      <c r="D38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x14ac:dyDescent="0.2">
      <c r="A39" s="29"/>
      <c r="B39"/>
      <c r="C39"/>
      <c r="D39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x14ac:dyDescent="0.2">
      <c r="A40" s="28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x14ac:dyDescent="0.2">
      <c r="A41" s="28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x14ac:dyDescent="0.2">
      <c r="A42" s="28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x14ac:dyDescent="0.2">
      <c r="A43" s="28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x14ac:dyDescent="0.2">
      <c r="A44" s="28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x14ac:dyDescent="0.2">
      <c r="A45" s="28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x14ac:dyDescent="0.2">
      <c r="A46" s="2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x14ac:dyDescent="0.2">
      <c r="A47" s="28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x14ac:dyDescent="0.2">
      <c r="A48" s="28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x14ac:dyDescent="0.2">
      <c r="A49" s="28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x14ac:dyDescent="0.2">
      <c r="A50" s="2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x14ac:dyDescent="0.2">
      <c r="A51" s="28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x14ac:dyDescent="0.2">
      <c r="A52" s="2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x14ac:dyDescent="0.2">
      <c r="A53" s="28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x14ac:dyDescent="0.2">
      <c r="A54" s="28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x14ac:dyDescent="0.2">
      <c r="A55" s="28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x14ac:dyDescent="0.2">
      <c r="A56" s="28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x14ac:dyDescent="0.2">
      <c r="A57" s="28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x14ac:dyDescent="0.2">
      <c r="A58" s="28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x14ac:dyDescent="0.2">
      <c r="A59" s="28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</sheetData>
  <mergeCells count="2">
    <mergeCell ref="C4:F4"/>
    <mergeCell ref="I4:X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fitToWidth="0" orientation="landscape" horizontalDpi="4294967293" verticalDpi="4294967293" r:id="rId1"/>
  <headerFooter alignWithMargins="0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7773F-19E0-45BD-82A0-63CD5F694E5A}">
  <dimension ref="A1:Z58"/>
  <sheetViews>
    <sheetView topLeftCell="E1" zoomScale="96" zoomScaleNormal="96" workbookViewId="0">
      <selection activeCell="U32" sqref="U32"/>
    </sheetView>
  </sheetViews>
  <sheetFormatPr baseColWidth="10" defaultColWidth="9.1640625" defaultRowHeight="14" outlineLevelCol="1" x14ac:dyDescent="0.2"/>
  <cols>
    <col min="1" max="1" width="11" style="24" customWidth="1"/>
    <col min="2" max="2" width="45.83203125" style="3" bestFit="1" customWidth="1"/>
    <col min="3" max="5" width="12.6640625" style="3" customWidth="1"/>
    <col min="6" max="6" width="11" style="3" bestFit="1" customWidth="1"/>
    <col min="7" max="7" width="14.83203125" style="3" customWidth="1" outlineLevel="1"/>
    <col min="8" max="8" width="3.6640625" style="3" customWidth="1"/>
    <col min="9" max="9" width="14.83203125" style="3" customWidth="1"/>
    <col min="10" max="10" width="10.6640625" style="3" customWidth="1"/>
    <col min="11" max="11" width="9.83203125" style="3" customWidth="1"/>
    <col min="12" max="12" width="10.1640625" style="3" customWidth="1"/>
    <col min="13" max="13" width="9.83203125" style="3" customWidth="1"/>
    <col min="14" max="14" width="10.33203125" style="3" customWidth="1"/>
    <col min="15" max="15" width="9.33203125" style="3" customWidth="1"/>
    <col min="16" max="20" width="9.1640625" style="3" customWidth="1"/>
    <col min="21" max="21" width="9.1640625" style="3" customWidth="1" outlineLevel="1"/>
    <col min="22" max="22" width="12.6640625" style="3" customWidth="1"/>
    <col min="23" max="23" width="12.6640625" style="3" hidden="1" customWidth="1"/>
    <col min="24" max="24" width="12.6640625" style="3" customWidth="1"/>
    <col min="25" max="25" width="3.6640625" style="3" customWidth="1"/>
    <col min="26" max="26" width="12.6640625" style="3" customWidth="1"/>
    <col min="27" max="16384" width="9.1640625" style="3"/>
  </cols>
  <sheetData>
    <row r="1" spans="1:26" ht="19" x14ac:dyDescent="0.25">
      <c r="B1" s="2" t="s">
        <v>24</v>
      </c>
    </row>
    <row r="2" spans="1:26" ht="16" x14ac:dyDescent="0.2">
      <c r="B2" s="4" t="s">
        <v>18</v>
      </c>
    </row>
    <row r="3" spans="1:26" ht="16" x14ac:dyDescent="0.2">
      <c r="B3" s="5">
        <v>43404</v>
      </c>
    </row>
    <row r="4" spans="1:26" x14ac:dyDescent="0.2">
      <c r="C4" s="41" t="s">
        <v>13</v>
      </c>
      <c r="D4" s="42"/>
      <c r="E4" s="42"/>
      <c r="F4" s="43"/>
      <c r="H4" s="6"/>
      <c r="I4" s="44" t="s">
        <v>17</v>
      </c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6"/>
      <c r="Y4" s="6"/>
    </row>
    <row r="5" spans="1:26" x14ac:dyDescent="0.2">
      <c r="C5" s="7"/>
      <c r="D5" s="8"/>
      <c r="E5" s="8"/>
      <c r="F5" s="8"/>
      <c r="G5" s="9" t="s">
        <v>12</v>
      </c>
      <c r="H5" s="6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 s="6"/>
      <c r="Z5" s="6"/>
    </row>
    <row r="6" spans="1:26" ht="45" x14ac:dyDescent="0.2">
      <c r="B6" s="8"/>
      <c r="C6" s="10" t="s">
        <v>11</v>
      </c>
      <c r="D6" s="10" t="s">
        <v>10</v>
      </c>
      <c r="E6" s="10" t="s">
        <v>9</v>
      </c>
      <c r="F6" s="10" t="s">
        <v>8</v>
      </c>
      <c r="G6" s="11" t="s">
        <v>7</v>
      </c>
      <c r="H6" s="10"/>
      <c r="I6" s="10" t="s">
        <v>14</v>
      </c>
      <c r="J6" s="12">
        <v>43131</v>
      </c>
      <c r="K6" s="12">
        <v>43159</v>
      </c>
      <c r="L6" s="12">
        <v>43190</v>
      </c>
      <c r="M6" s="12">
        <v>43220</v>
      </c>
      <c r="N6" s="12">
        <v>43251</v>
      </c>
      <c r="O6" s="12">
        <v>43281</v>
      </c>
      <c r="P6" s="12">
        <v>43312</v>
      </c>
      <c r="Q6" s="12">
        <v>43343</v>
      </c>
      <c r="R6" s="12">
        <v>43373</v>
      </c>
      <c r="S6" s="12">
        <v>43404</v>
      </c>
      <c r="T6" s="12">
        <v>43434</v>
      </c>
      <c r="U6" s="12">
        <v>43465</v>
      </c>
      <c r="V6" s="10" t="s">
        <v>15</v>
      </c>
      <c r="W6" s="10" t="s">
        <v>6</v>
      </c>
      <c r="X6" s="10" t="s">
        <v>16</v>
      </c>
      <c r="Y6" s="10"/>
      <c r="Z6" s="10" t="s">
        <v>5</v>
      </c>
    </row>
    <row r="7" spans="1:26" x14ac:dyDescent="0.2">
      <c r="A7" s="25">
        <v>0.3</v>
      </c>
      <c r="B7" s="14" t="s">
        <v>3</v>
      </c>
    </row>
    <row r="8" spans="1:26" x14ac:dyDescent="0.2">
      <c r="A8" s="26">
        <v>42736</v>
      </c>
      <c r="B8" s="3" t="s">
        <v>20</v>
      </c>
      <c r="C8" s="15">
        <v>11013.74</v>
      </c>
      <c r="D8" s="15"/>
      <c r="E8" s="15"/>
      <c r="F8" s="15">
        <f>SUM(C8:E8)</f>
        <v>11013.74</v>
      </c>
      <c r="G8" s="23">
        <f>+F8-I8</f>
        <v>1577.9577499999996</v>
      </c>
      <c r="H8" s="15"/>
      <c r="I8" s="15">
        <v>9435.7822500000002</v>
      </c>
      <c r="J8" s="15">
        <f t="shared" ref="J8:Q8" si="0">+ROUND($G8*$A$7/12,2)</f>
        <v>39.450000000000003</v>
      </c>
      <c r="K8" s="15">
        <f t="shared" si="0"/>
        <v>39.450000000000003</v>
      </c>
      <c r="L8" s="15">
        <f t="shared" si="0"/>
        <v>39.450000000000003</v>
      </c>
      <c r="M8" s="15">
        <f t="shared" si="0"/>
        <v>39.450000000000003</v>
      </c>
      <c r="N8" s="15">
        <f t="shared" si="0"/>
        <v>39.450000000000003</v>
      </c>
      <c r="O8" s="15">
        <f t="shared" si="0"/>
        <v>39.450000000000003</v>
      </c>
      <c r="P8" s="15">
        <f t="shared" si="0"/>
        <v>39.450000000000003</v>
      </c>
      <c r="Q8" s="15">
        <f t="shared" si="0"/>
        <v>39.450000000000003</v>
      </c>
      <c r="R8" s="15">
        <f>+ROUND($G8*$A$7/12,2)</f>
        <v>39.450000000000003</v>
      </c>
      <c r="S8" s="15">
        <f>+ROUND($G8*$A$7/12,2)</f>
        <v>39.450000000000003</v>
      </c>
      <c r="T8" s="15">
        <f t="shared" ref="T8:U8" si="1">+ROUND($G8*$A$7/12,2)</f>
        <v>39.450000000000003</v>
      </c>
      <c r="U8" s="15">
        <f t="shared" si="1"/>
        <v>39.450000000000003</v>
      </c>
      <c r="V8" s="15">
        <f>SUM(J8:U8)</f>
        <v>473.39999999999992</v>
      </c>
      <c r="W8" s="15">
        <f>ROUND(E8*0.15,2)</f>
        <v>0</v>
      </c>
      <c r="X8" s="15">
        <f>+I8+V8+W8</f>
        <v>9909.1822499999998</v>
      </c>
      <c r="Y8" s="15"/>
      <c r="Z8" s="23">
        <f>+F8-X8</f>
        <v>1104.5577499999999</v>
      </c>
    </row>
    <row r="9" spans="1:26" ht="15" x14ac:dyDescent="0.2">
      <c r="A9" s="24">
        <v>42760</v>
      </c>
      <c r="B9" s="17" t="s">
        <v>26</v>
      </c>
      <c r="C9" s="15">
        <v>1139.23</v>
      </c>
      <c r="D9" s="15"/>
      <c r="E9" s="15"/>
      <c r="F9" s="15">
        <f t="shared" ref="F9:F14" si="2">SUM(C9:E9)</f>
        <v>1139.23</v>
      </c>
      <c r="G9" s="23">
        <f t="shared" ref="G9:G14" si="3">+F9-I9</f>
        <v>1124.99</v>
      </c>
      <c r="H9" s="15"/>
      <c r="I9" s="15">
        <v>14.24</v>
      </c>
      <c r="J9" s="15">
        <f t="shared" ref="J9:U13" si="4">+ROUND($G9*$A$7/12,2)</f>
        <v>28.12</v>
      </c>
      <c r="K9" s="15">
        <f t="shared" si="4"/>
        <v>28.12</v>
      </c>
      <c r="L9" s="15">
        <f t="shared" si="4"/>
        <v>28.12</v>
      </c>
      <c r="M9" s="15">
        <f t="shared" si="4"/>
        <v>28.12</v>
      </c>
      <c r="N9" s="15">
        <f t="shared" si="4"/>
        <v>28.12</v>
      </c>
      <c r="O9" s="15">
        <f t="shared" si="4"/>
        <v>28.12</v>
      </c>
      <c r="P9" s="15">
        <f t="shared" si="4"/>
        <v>28.12</v>
      </c>
      <c r="Q9" s="15">
        <f t="shared" si="4"/>
        <v>28.12</v>
      </c>
      <c r="R9" s="15">
        <f t="shared" si="4"/>
        <v>28.12</v>
      </c>
      <c r="S9" s="15">
        <f t="shared" si="4"/>
        <v>28.12</v>
      </c>
      <c r="T9" s="15">
        <f t="shared" si="4"/>
        <v>28.12</v>
      </c>
      <c r="U9" s="15">
        <f t="shared" si="4"/>
        <v>28.12</v>
      </c>
      <c r="V9" s="15">
        <f>SUM(J9:U9)</f>
        <v>337.44</v>
      </c>
      <c r="W9" s="15">
        <v>0</v>
      </c>
      <c r="X9" s="15">
        <f t="shared" ref="X9:X13" si="5">+I9+V9+W9</f>
        <v>351.68</v>
      </c>
      <c r="Y9" s="15"/>
      <c r="Z9" s="23">
        <f t="shared" ref="Z9:Z13" si="6">+F9-X9</f>
        <v>787.55</v>
      </c>
    </row>
    <row r="10" spans="1:26" ht="15" x14ac:dyDescent="0.2">
      <c r="A10" s="24">
        <v>42810</v>
      </c>
      <c r="B10" s="17" t="s">
        <v>23</v>
      </c>
      <c r="C10" s="31">
        <v>0</v>
      </c>
      <c r="D10" s="15"/>
      <c r="E10" s="15"/>
      <c r="F10" s="15">
        <f t="shared" si="2"/>
        <v>0</v>
      </c>
      <c r="G10" s="23">
        <f>+F10-I10</f>
        <v>0</v>
      </c>
      <c r="H10" s="15"/>
      <c r="I10" s="31">
        <v>0</v>
      </c>
      <c r="J10" s="34">
        <f t="shared" si="4"/>
        <v>0</v>
      </c>
      <c r="K10" s="34">
        <f t="shared" si="4"/>
        <v>0</v>
      </c>
      <c r="L10" s="34">
        <f t="shared" si="4"/>
        <v>0</v>
      </c>
      <c r="M10" s="15">
        <f t="shared" si="4"/>
        <v>0</v>
      </c>
      <c r="N10" s="15">
        <f t="shared" si="4"/>
        <v>0</v>
      </c>
      <c r="O10" s="15">
        <f t="shared" si="4"/>
        <v>0</v>
      </c>
      <c r="P10" s="15">
        <f t="shared" si="4"/>
        <v>0</v>
      </c>
      <c r="Q10" s="15">
        <f t="shared" si="4"/>
        <v>0</v>
      </c>
      <c r="R10" s="15">
        <f t="shared" si="4"/>
        <v>0</v>
      </c>
      <c r="S10" s="15">
        <f t="shared" si="4"/>
        <v>0</v>
      </c>
      <c r="T10" s="15">
        <v>0</v>
      </c>
      <c r="U10" s="15">
        <v>0</v>
      </c>
      <c r="V10" s="15">
        <f t="shared" ref="V10:V11" si="7">SUM(J10:U10)</f>
        <v>0</v>
      </c>
      <c r="W10" s="15">
        <v>0</v>
      </c>
      <c r="X10" s="15">
        <f t="shared" si="5"/>
        <v>0</v>
      </c>
      <c r="Y10" s="15"/>
      <c r="Z10" s="23">
        <f t="shared" si="6"/>
        <v>0</v>
      </c>
    </row>
    <row r="11" spans="1:26" ht="15" x14ac:dyDescent="0.2">
      <c r="A11" s="24">
        <v>42866</v>
      </c>
      <c r="B11" s="17" t="s">
        <v>21</v>
      </c>
      <c r="C11" s="15">
        <v>1368.2</v>
      </c>
      <c r="D11" s="15"/>
      <c r="E11" s="15"/>
      <c r="F11" s="15">
        <f t="shared" si="2"/>
        <v>1368.2</v>
      </c>
      <c r="G11" s="23">
        <f t="shared" si="3"/>
        <v>1351.1000000000001</v>
      </c>
      <c r="H11" s="15"/>
      <c r="I11" s="15">
        <v>17.100000000000001</v>
      </c>
      <c r="J11" s="15">
        <f t="shared" si="4"/>
        <v>33.78</v>
      </c>
      <c r="K11" s="15">
        <f t="shared" si="4"/>
        <v>33.78</v>
      </c>
      <c r="L11" s="15">
        <f t="shared" si="4"/>
        <v>33.78</v>
      </c>
      <c r="M11" s="15">
        <f t="shared" si="4"/>
        <v>33.78</v>
      </c>
      <c r="N11" s="15">
        <f t="shared" si="4"/>
        <v>33.78</v>
      </c>
      <c r="O11" s="15">
        <f t="shared" si="4"/>
        <v>33.78</v>
      </c>
      <c r="P11" s="15">
        <f t="shared" si="4"/>
        <v>33.78</v>
      </c>
      <c r="Q11" s="15">
        <f t="shared" si="4"/>
        <v>33.78</v>
      </c>
      <c r="R11" s="15">
        <f t="shared" si="4"/>
        <v>33.78</v>
      </c>
      <c r="S11" s="15">
        <f t="shared" si="4"/>
        <v>33.78</v>
      </c>
      <c r="T11" s="15">
        <f t="shared" si="4"/>
        <v>33.78</v>
      </c>
      <c r="U11" s="15">
        <f t="shared" si="4"/>
        <v>33.78</v>
      </c>
      <c r="V11" s="15">
        <f t="shared" si="7"/>
        <v>405.3599999999999</v>
      </c>
      <c r="W11" s="15">
        <v>0</v>
      </c>
      <c r="X11" s="15">
        <f t="shared" si="5"/>
        <v>422.45999999999992</v>
      </c>
      <c r="Y11" s="15"/>
      <c r="Z11" s="23">
        <f t="shared" si="6"/>
        <v>945.74000000000012</v>
      </c>
    </row>
    <row r="12" spans="1:26" ht="15" x14ac:dyDescent="0.2">
      <c r="A12" s="24">
        <v>43034</v>
      </c>
      <c r="B12" s="17" t="s">
        <v>22</v>
      </c>
      <c r="C12" s="15">
        <v>2207.4699999999998</v>
      </c>
      <c r="D12" s="15"/>
      <c r="E12" s="15"/>
      <c r="F12" s="15">
        <f t="shared" si="2"/>
        <v>2207.4699999999998</v>
      </c>
      <c r="G12" s="23">
        <f t="shared" si="3"/>
        <v>2179.8799999999997</v>
      </c>
      <c r="H12" s="15"/>
      <c r="I12" s="15">
        <v>27.59</v>
      </c>
      <c r="J12" s="15">
        <f t="shared" si="4"/>
        <v>54.5</v>
      </c>
      <c r="K12" s="15">
        <f t="shared" si="4"/>
        <v>54.5</v>
      </c>
      <c r="L12" s="15">
        <f t="shared" si="4"/>
        <v>54.5</v>
      </c>
      <c r="M12" s="15">
        <f t="shared" si="4"/>
        <v>54.5</v>
      </c>
      <c r="N12" s="15">
        <f t="shared" si="4"/>
        <v>54.5</v>
      </c>
      <c r="O12" s="15">
        <f t="shared" si="4"/>
        <v>54.5</v>
      </c>
      <c r="P12" s="15">
        <f t="shared" si="4"/>
        <v>54.5</v>
      </c>
      <c r="Q12" s="15">
        <f t="shared" si="4"/>
        <v>54.5</v>
      </c>
      <c r="R12" s="15">
        <f t="shared" si="4"/>
        <v>54.5</v>
      </c>
      <c r="S12" s="15">
        <f t="shared" si="4"/>
        <v>54.5</v>
      </c>
      <c r="T12" s="15">
        <f t="shared" si="4"/>
        <v>54.5</v>
      </c>
      <c r="U12" s="15">
        <f t="shared" si="4"/>
        <v>54.5</v>
      </c>
      <c r="V12" s="15">
        <f>SUM(J12:U12)</f>
        <v>654</v>
      </c>
      <c r="W12" s="15">
        <v>0</v>
      </c>
      <c r="X12" s="15">
        <f t="shared" si="5"/>
        <v>681.59</v>
      </c>
      <c r="Y12" s="15"/>
      <c r="Z12" s="23">
        <f t="shared" si="6"/>
        <v>1525.8799999999997</v>
      </c>
    </row>
    <row r="13" spans="1:26" ht="12" customHeight="1" x14ac:dyDescent="0.2">
      <c r="A13" s="26">
        <v>43089</v>
      </c>
      <c r="B13" s="17" t="s">
        <v>29</v>
      </c>
      <c r="C13" s="31">
        <v>1483.63</v>
      </c>
      <c r="D13" s="15"/>
      <c r="E13"/>
      <c r="F13" s="15">
        <f t="shared" si="2"/>
        <v>1483.63</v>
      </c>
      <c r="G13" s="23">
        <f t="shared" si="3"/>
        <v>1465.0800000000002</v>
      </c>
      <c r="H13" s="15"/>
      <c r="I13" s="31">
        <v>18.55</v>
      </c>
      <c r="J13" s="34">
        <f>+ROUND($G13*$A$7/12,2)</f>
        <v>36.630000000000003</v>
      </c>
      <c r="K13" s="34">
        <f t="shared" si="4"/>
        <v>36.630000000000003</v>
      </c>
      <c r="L13" s="34">
        <f t="shared" si="4"/>
        <v>36.630000000000003</v>
      </c>
      <c r="M13" s="15">
        <f t="shared" si="4"/>
        <v>36.630000000000003</v>
      </c>
      <c r="N13" s="15">
        <f t="shared" si="4"/>
        <v>36.630000000000003</v>
      </c>
      <c r="O13" s="15">
        <f t="shared" si="4"/>
        <v>36.630000000000003</v>
      </c>
      <c r="P13" s="15">
        <f t="shared" si="4"/>
        <v>36.630000000000003</v>
      </c>
      <c r="Q13" s="15">
        <f t="shared" si="4"/>
        <v>36.630000000000003</v>
      </c>
      <c r="R13" s="15">
        <f t="shared" si="4"/>
        <v>36.630000000000003</v>
      </c>
      <c r="S13" s="15">
        <f t="shared" si="4"/>
        <v>36.630000000000003</v>
      </c>
      <c r="T13" s="15">
        <f t="shared" si="4"/>
        <v>36.630000000000003</v>
      </c>
      <c r="U13" s="15">
        <f t="shared" si="4"/>
        <v>36.630000000000003</v>
      </c>
      <c r="V13" s="15">
        <f t="shared" ref="V13" si="8">SUM(J13:U13)</f>
        <v>439.56</v>
      </c>
      <c r="W13" s="15">
        <v>0</v>
      </c>
      <c r="X13" s="15">
        <f t="shared" si="5"/>
        <v>458.11</v>
      </c>
      <c r="Y13" s="15"/>
      <c r="Z13" s="23">
        <f t="shared" si="6"/>
        <v>1025.52</v>
      </c>
    </row>
    <row r="14" spans="1:26" ht="12" customHeight="1" x14ac:dyDescent="0.2">
      <c r="A14" s="26">
        <v>43200</v>
      </c>
      <c r="B14" s="17" t="s">
        <v>37</v>
      </c>
      <c r="C14" s="15">
        <v>0</v>
      </c>
      <c r="D14" s="15">
        <v>1888.88</v>
      </c>
      <c r="E14"/>
      <c r="F14" s="15">
        <f t="shared" si="2"/>
        <v>1888.88</v>
      </c>
      <c r="G14" s="23">
        <f t="shared" si="3"/>
        <v>1888.88</v>
      </c>
      <c r="H14" s="15"/>
      <c r="I14" s="15">
        <v>0</v>
      </c>
      <c r="J14" s="15">
        <v>0</v>
      </c>
      <c r="K14" s="15">
        <v>0</v>
      </c>
      <c r="L14" s="15">
        <v>0</v>
      </c>
      <c r="M14" s="15">
        <f t="shared" ref="M14:R15" si="9">+ROUND($G14*$A$7/12,2)*0.5</f>
        <v>23.61</v>
      </c>
      <c r="N14" s="15">
        <f t="shared" si="9"/>
        <v>23.61</v>
      </c>
      <c r="O14" s="15">
        <f t="shared" si="9"/>
        <v>23.61</v>
      </c>
      <c r="P14" s="15">
        <f t="shared" si="9"/>
        <v>23.61</v>
      </c>
      <c r="Q14" s="15">
        <f t="shared" si="9"/>
        <v>23.61</v>
      </c>
      <c r="R14" s="15">
        <f>+ROUND($G14*$A$7/12,2)*0.5</f>
        <v>23.61</v>
      </c>
      <c r="S14" s="15">
        <f>+ROUND($G14*$A$7/12,2)*0.5</f>
        <v>23.61</v>
      </c>
      <c r="T14" s="15">
        <f>+ROUND($G14*$A$7/12,2)*0.5</f>
        <v>23.61</v>
      </c>
      <c r="U14" s="15">
        <f>+ROUND($G14*$A$7/12,2)*0.5</f>
        <v>23.61</v>
      </c>
      <c r="V14" s="15">
        <f t="shared" ref="V14:V15" si="10">SUM(J14:U14)</f>
        <v>212.49</v>
      </c>
      <c r="W14" s="15">
        <v>0</v>
      </c>
      <c r="X14" s="15">
        <f t="shared" ref="X14:X15" si="11">+I14+V14+W14</f>
        <v>212.49</v>
      </c>
      <c r="Y14" s="15"/>
      <c r="Z14" s="23">
        <f t="shared" ref="Z14:Z15" si="12">+F14-X14</f>
        <v>1676.39</v>
      </c>
    </row>
    <row r="15" spans="1:26" ht="12" customHeight="1" x14ac:dyDescent="0.2">
      <c r="A15" s="26">
        <v>43203</v>
      </c>
      <c r="B15" s="3" t="s">
        <v>38</v>
      </c>
      <c r="C15" s="15">
        <v>0</v>
      </c>
      <c r="D15" s="15">
        <v>1970.59</v>
      </c>
      <c r="E15"/>
      <c r="F15" s="15">
        <f t="shared" ref="F15" si="13">SUM(C15:E15)</f>
        <v>1970.59</v>
      </c>
      <c r="G15" s="23">
        <f t="shared" ref="G15" si="14">+F15-I15</f>
        <v>1970.59</v>
      </c>
      <c r="H15" s="15"/>
      <c r="I15" s="15">
        <v>0</v>
      </c>
      <c r="J15" s="15">
        <v>0</v>
      </c>
      <c r="K15" s="15">
        <v>0</v>
      </c>
      <c r="L15" s="15">
        <v>0</v>
      </c>
      <c r="M15" s="15">
        <f t="shared" si="9"/>
        <v>24.63</v>
      </c>
      <c r="N15" s="15">
        <f t="shared" si="9"/>
        <v>24.63</v>
      </c>
      <c r="O15" s="15">
        <f t="shared" si="9"/>
        <v>24.63</v>
      </c>
      <c r="P15" s="15">
        <f t="shared" si="9"/>
        <v>24.63</v>
      </c>
      <c r="Q15" s="15">
        <f t="shared" si="9"/>
        <v>24.63</v>
      </c>
      <c r="R15" s="15">
        <f t="shared" si="9"/>
        <v>24.63</v>
      </c>
      <c r="S15" s="15">
        <f>+ROUND($G15*$A$7/12,2)*0.5</f>
        <v>24.63</v>
      </c>
      <c r="T15" s="15">
        <f>+ROUND($G15*$A$7/12,2)*0.5</f>
        <v>24.63</v>
      </c>
      <c r="U15" s="15">
        <f>+ROUND($G15*$A$7/12,2)*0.5</f>
        <v>24.63</v>
      </c>
      <c r="V15" s="15">
        <f t="shared" si="10"/>
        <v>221.67</v>
      </c>
      <c r="W15" s="15">
        <v>0</v>
      </c>
      <c r="X15" s="15">
        <f t="shared" si="11"/>
        <v>221.67</v>
      </c>
      <c r="Y15" s="15"/>
      <c r="Z15" s="23">
        <f t="shared" si="12"/>
        <v>1748.9199999999998</v>
      </c>
    </row>
    <row r="16" spans="1:26" ht="15" thickBot="1" x14ac:dyDescent="0.25">
      <c r="C16" s="18"/>
      <c r="D16" s="18"/>
      <c r="E16" s="18"/>
      <c r="F16" s="18"/>
      <c r="J16" s="15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Z16" s="18"/>
    </row>
    <row r="17" spans="1:26" ht="16" thickTop="1" thickBot="1" x14ac:dyDescent="0.25">
      <c r="A17" s="27" t="s">
        <v>4</v>
      </c>
      <c r="B17" s="8" t="s">
        <v>3</v>
      </c>
      <c r="C17" s="20">
        <f>SUM(C8:C16)</f>
        <v>17212.27</v>
      </c>
      <c r="D17" s="20">
        <f>SUM(D8:D16)</f>
        <v>3859.4700000000003</v>
      </c>
      <c r="E17" s="20">
        <f>SUM(E8:E16)</f>
        <v>0</v>
      </c>
      <c r="F17" s="20">
        <f>SUM(F8:F16)</f>
        <v>21071.74</v>
      </c>
      <c r="G17" s="20">
        <f>SUM(G8:G13)</f>
        <v>7699.0077499999989</v>
      </c>
      <c r="I17" s="20">
        <f>SUM(I8:I15)</f>
        <v>9513.2622499999998</v>
      </c>
      <c r="J17" s="20">
        <f t="shared" ref="J17:W17" si="15">SUM(J8:J16)</f>
        <v>192.48000000000002</v>
      </c>
      <c r="K17" s="20">
        <f t="shared" si="15"/>
        <v>192.48000000000002</v>
      </c>
      <c r="L17" s="20">
        <f t="shared" si="15"/>
        <v>192.48000000000002</v>
      </c>
      <c r="M17" s="20">
        <f t="shared" si="15"/>
        <v>240.72000000000003</v>
      </c>
      <c r="N17" s="20">
        <f t="shared" si="15"/>
        <v>240.72000000000003</v>
      </c>
      <c r="O17" s="20">
        <f t="shared" si="15"/>
        <v>240.72000000000003</v>
      </c>
      <c r="P17" s="20">
        <f t="shared" si="15"/>
        <v>240.72000000000003</v>
      </c>
      <c r="Q17" s="20">
        <f t="shared" si="15"/>
        <v>240.72000000000003</v>
      </c>
      <c r="R17" s="20">
        <f t="shared" si="15"/>
        <v>240.72000000000003</v>
      </c>
      <c r="S17" s="20">
        <f>SUM(S8:S16)</f>
        <v>240.72000000000003</v>
      </c>
      <c r="T17" s="20">
        <f t="shared" si="15"/>
        <v>240.72000000000003</v>
      </c>
      <c r="U17" s="20">
        <f t="shared" si="15"/>
        <v>240.72000000000003</v>
      </c>
      <c r="V17" s="20">
        <f>SUM(V8:V16)</f>
        <v>2743.92</v>
      </c>
      <c r="W17" s="20">
        <f t="shared" si="15"/>
        <v>0</v>
      </c>
      <c r="X17" s="20">
        <f>SUM(X8:X16)</f>
        <v>12257.18225</v>
      </c>
      <c r="Z17" s="20">
        <f>SUM(Z8:Z16)</f>
        <v>8814.5577499999999</v>
      </c>
    </row>
    <row r="18" spans="1:26" ht="15" thickTop="1" x14ac:dyDescent="0.2">
      <c r="C18" s="15"/>
      <c r="D18" s="15"/>
      <c r="E18" s="15"/>
      <c r="F18" s="15"/>
      <c r="G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Z18" s="15"/>
    </row>
    <row r="19" spans="1:26" x14ac:dyDescent="0.2">
      <c r="C19" s="15"/>
      <c r="D19" s="15"/>
      <c r="E19" s="15"/>
      <c r="F19" s="15"/>
      <c r="G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Z19" s="15"/>
    </row>
    <row r="20" spans="1:26" x14ac:dyDescent="0.2">
      <c r="C20" s="15"/>
      <c r="D20" s="15"/>
      <c r="E20" s="15"/>
      <c r="F20" s="15"/>
      <c r="G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Z20" s="15"/>
    </row>
    <row r="21" spans="1:26" x14ac:dyDescent="0.2">
      <c r="A21" s="25">
        <v>0.2</v>
      </c>
      <c r="B21" s="14" t="s">
        <v>1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x14ac:dyDescent="0.2">
      <c r="A22" s="24">
        <v>42987</v>
      </c>
      <c r="B22" s="3" t="s">
        <v>19</v>
      </c>
      <c r="C22" s="15">
        <v>3504</v>
      </c>
      <c r="D22" s="15"/>
      <c r="E22" s="15"/>
      <c r="F22" s="15">
        <f t="shared" ref="F22" si="16">SUM(C22:E22)</f>
        <v>3504</v>
      </c>
      <c r="G22" s="23">
        <f>+F22-I22</f>
        <v>3387.2</v>
      </c>
      <c r="H22" s="15"/>
      <c r="I22" s="15">
        <v>116.8</v>
      </c>
      <c r="J22" s="34">
        <f t="shared" ref="J22:U22" si="17">+ROUND($G22*$A$21/12,2)</f>
        <v>56.45</v>
      </c>
      <c r="K22" s="34">
        <f t="shared" si="17"/>
        <v>56.45</v>
      </c>
      <c r="L22" s="34">
        <f t="shared" si="17"/>
        <v>56.45</v>
      </c>
      <c r="M22" s="15">
        <f t="shared" si="17"/>
        <v>56.45</v>
      </c>
      <c r="N22" s="15">
        <f t="shared" si="17"/>
        <v>56.45</v>
      </c>
      <c r="O22" s="15">
        <f t="shared" si="17"/>
        <v>56.45</v>
      </c>
      <c r="P22" s="15">
        <f t="shared" si="17"/>
        <v>56.45</v>
      </c>
      <c r="Q22" s="15">
        <f t="shared" si="17"/>
        <v>56.45</v>
      </c>
      <c r="R22" s="15">
        <f t="shared" si="17"/>
        <v>56.45</v>
      </c>
      <c r="S22" s="15">
        <f t="shared" si="17"/>
        <v>56.45</v>
      </c>
      <c r="T22" s="15">
        <f t="shared" si="17"/>
        <v>56.45</v>
      </c>
      <c r="U22" s="15">
        <f t="shared" si="17"/>
        <v>56.45</v>
      </c>
      <c r="V22" s="15">
        <f t="shared" ref="V22" si="18">SUM(J22:U22)</f>
        <v>677.40000000000009</v>
      </c>
      <c r="W22" s="15">
        <v>0</v>
      </c>
      <c r="X22" s="15">
        <f t="shared" ref="X22" si="19">+I22+V22+W22</f>
        <v>794.2</v>
      </c>
      <c r="Y22" s="15"/>
      <c r="Z22" s="23">
        <f t="shared" ref="Z22" si="20">+F22-X22</f>
        <v>2709.8</v>
      </c>
    </row>
    <row r="23" spans="1:26" x14ac:dyDescent="0.2">
      <c r="A23" s="28"/>
      <c r="C23" s="18"/>
      <c r="D23" s="18"/>
      <c r="E23" s="18"/>
      <c r="F23" s="18"/>
      <c r="G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Z23" s="18"/>
    </row>
    <row r="24" spans="1:26" x14ac:dyDescent="0.2">
      <c r="C24" s="15"/>
      <c r="D24" s="15"/>
      <c r="E24" s="15"/>
      <c r="F24" s="15"/>
      <c r="G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Z24" s="15"/>
    </row>
    <row r="25" spans="1:26" ht="15" thickBot="1" x14ac:dyDescent="0.25">
      <c r="A25" s="27" t="s">
        <v>2</v>
      </c>
      <c r="B25" s="8" t="s">
        <v>1</v>
      </c>
      <c r="C25" s="22">
        <f>SUM(C22:C23)</f>
        <v>3504</v>
      </c>
      <c r="D25" s="22">
        <f>SUM(D22:D23)</f>
        <v>0</v>
      </c>
      <c r="E25" s="22">
        <f>SUM(E22:E23)</f>
        <v>0</v>
      </c>
      <c r="F25" s="22">
        <f>SUM(F22:F23)</f>
        <v>3504</v>
      </c>
      <c r="G25" s="22">
        <f>SUM(G22:G23)</f>
        <v>3387.2</v>
      </c>
      <c r="I25" s="22">
        <f t="shared" ref="I25:X25" si="21">SUM(I22:I23)</f>
        <v>116.8</v>
      </c>
      <c r="J25" s="22">
        <f t="shared" si="21"/>
        <v>56.45</v>
      </c>
      <c r="K25" s="22">
        <f t="shared" si="21"/>
        <v>56.45</v>
      </c>
      <c r="L25" s="22">
        <f t="shared" si="21"/>
        <v>56.45</v>
      </c>
      <c r="M25" s="22">
        <f t="shared" si="21"/>
        <v>56.45</v>
      </c>
      <c r="N25" s="22">
        <f t="shared" si="21"/>
        <v>56.45</v>
      </c>
      <c r="O25" s="22">
        <f t="shared" si="21"/>
        <v>56.45</v>
      </c>
      <c r="P25" s="22">
        <f t="shared" si="21"/>
        <v>56.45</v>
      </c>
      <c r="Q25" s="22">
        <f t="shared" si="21"/>
        <v>56.45</v>
      </c>
      <c r="R25" s="22">
        <f t="shared" si="21"/>
        <v>56.45</v>
      </c>
      <c r="S25" s="22">
        <f t="shared" si="21"/>
        <v>56.45</v>
      </c>
      <c r="T25" s="22">
        <f t="shared" si="21"/>
        <v>56.45</v>
      </c>
      <c r="U25" s="22">
        <f t="shared" si="21"/>
        <v>56.45</v>
      </c>
      <c r="V25" s="22">
        <f t="shared" si="21"/>
        <v>677.40000000000009</v>
      </c>
      <c r="W25" s="22">
        <f t="shared" si="21"/>
        <v>0</v>
      </c>
      <c r="X25" s="22">
        <f t="shared" si="21"/>
        <v>794.2</v>
      </c>
      <c r="Z25" s="22">
        <f>SUM(Z22:Z23)</f>
        <v>2709.8</v>
      </c>
    </row>
    <row r="26" spans="1:26" ht="15" thickTop="1" x14ac:dyDescent="0.2">
      <c r="C26" s="15"/>
      <c r="D26" s="15"/>
      <c r="E26" s="15"/>
      <c r="F26" s="15"/>
      <c r="G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Z26" s="15"/>
    </row>
    <row r="27" spans="1:26" ht="15" thickBot="1" x14ac:dyDescent="0.25">
      <c r="B27" s="8" t="s">
        <v>0</v>
      </c>
      <c r="C27" s="22">
        <f>C17+C25</f>
        <v>20716.27</v>
      </c>
      <c r="D27" s="22">
        <f>D17+D25</f>
        <v>3859.4700000000003</v>
      </c>
      <c r="E27" s="22">
        <f>E17+E25</f>
        <v>0</v>
      </c>
      <c r="F27" s="22">
        <f>F17+F25</f>
        <v>24575.74</v>
      </c>
      <c r="G27" s="22">
        <f>G17+G25</f>
        <v>11086.207749999998</v>
      </c>
      <c r="I27" s="22">
        <f t="shared" ref="I27:W27" si="22">I17+I25</f>
        <v>9630.062249999999</v>
      </c>
      <c r="J27" s="22">
        <f t="shared" si="22"/>
        <v>248.93</v>
      </c>
      <c r="K27" s="22">
        <f t="shared" si="22"/>
        <v>248.93</v>
      </c>
      <c r="L27" s="22">
        <f t="shared" si="22"/>
        <v>248.93</v>
      </c>
      <c r="M27" s="22">
        <f t="shared" si="22"/>
        <v>297.17</v>
      </c>
      <c r="N27" s="22">
        <f t="shared" si="22"/>
        <v>297.17</v>
      </c>
      <c r="O27" s="22">
        <f t="shared" si="22"/>
        <v>297.17</v>
      </c>
      <c r="P27" s="22">
        <f t="shared" si="22"/>
        <v>297.17</v>
      </c>
      <c r="Q27" s="22">
        <f t="shared" si="22"/>
        <v>297.17</v>
      </c>
      <c r="R27" s="22">
        <f t="shared" si="22"/>
        <v>297.17</v>
      </c>
      <c r="S27" s="22">
        <f t="shared" si="22"/>
        <v>297.17</v>
      </c>
      <c r="T27" s="22">
        <f t="shared" si="22"/>
        <v>297.17</v>
      </c>
      <c r="U27" s="22">
        <f t="shared" si="22"/>
        <v>297.17</v>
      </c>
      <c r="V27" s="22">
        <f t="shared" si="22"/>
        <v>3421.32</v>
      </c>
      <c r="W27" s="22">
        <f t="shared" si="22"/>
        <v>0</v>
      </c>
      <c r="X27" s="22">
        <f>X17+X25</f>
        <v>13051.382250000001</v>
      </c>
      <c r="Z27" s="22">
        <f>Z17+Z25</f>
        <v>11524.357749999999</v>
      </c>
    </row>
    <row r="28" spans="1:26" ht="15" thickTop="1" x14ac:dyDescent="0.2">
      <c r="H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x14ac:dyDescent="0.2">
      <c r="C29" s="15"/>
      <c r="D29" s="15"/>
      <c r="E29" s="15"/>
      <c r="F29" s="15"/>
      <c r="G29" s="15"/>
      <c r="H29" s="15"/>
      <c r="J29" s="33">
        <v>227.16</v>
      </c>
      <c r="K29" s="33">
        <v>227.16</v>
      </c>
      <c r="L29" s="33">
        <v>227.16</v>
      </c>
      <c r="M29" s="15"/>
      <c r="N29" s="28" t="s">
        <v>31</v>
      </c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x14ac:dyDescent="0.2">
      <c r="C30" s="15"/>
      <c r="D30" s="15"/>
      <c r="E30" s="15"/>
      <c r="F30" s="15"/>
      <c r="G30" s="15"/>
      <c r="H30" s="15"/>
      <c r="J30" s="15">
        <f>+J27-J29</f>
        <v>21.77000000000001</v>
      </c>
      <c r="K30" s="15">
        <f t="shared" ref="K30:L30" si="23">+K27-K29</f>
        <v>21.77000000000001</v>
      </c>
      <c r="L30" s="15">
        <f t="shared" si="23"/>
        <v>21.77000000000001</v>
      </c>
      <c r="M30" s="15">
        <f>+SUM(J30:L30)</f>
        <v>65.310000000000031</v>
      </c>
      <c r="N30" s="36" t="s">
        <v>33</v>
      </c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x14ac:dyDescent="0.2">
      <c r="A31" s="29"/>
      <c r="B31" s="30" t="s">
        <v>30</v>
      </c>
      <c r="C31"/>
      <c r="D31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x14ac:dyDescent="0.2">
      <c r="A32" s="29"/>
      <c r="B32" s="32" t="s">
        <v>32</v>
      </c>
      <c r="C32"/>
      <c r="D32"/>
      <c r="E32" s="15"/>
      <c r="F32" s="15"/>
      <c r="G32" s="15"/>
      <c r="H32" s="15"/>
      <c r="I32" s="34" t="s">
        <v>34</v>
      </c>
      <c r="J32" s="34"/>
      <c r="K32" s="34"/>
      <c r="L32" s="34">
        <f>+M30</f>
        <v>65.310000000000031</v>
      </c>
      <c r="M32" s="34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2">
      <c r="A33" s="29"/>
      <c r="B33"/>
      <c r="C33"/>
      <c r="D33"/>
      <c r="E33" s="15"/>
      <c r="F33" s="15"/>
      <c r="G33" s="15"/>
      <c r="H33" s="15"/>
      <c r="I33" s="34" t="s">
        <v>36</v>
      </c>
      <c r="J33" s="34"/>
      <c r="K33" s="34"/>
      <c r="L33" s="34"/>
      <c r="M33" s="34">
        <f>+SUM(J13:L13)-(12.91*3)</f>
        <v>71.160000000000011</v>
      </c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x14ac:dyDescent="0.2">
      <c r="A34" s="29"/>
      <c r="B34"/>
      <c r="C34"/>
      <c r="D34"/>
      <c r="E34" s="15"/>
      <c r="F34" s="15"/>
      <c r="G34" s="15"/>
      <c r="H34" s="15"/>
      <c r="I34" s="34" t="s">
        <v>35</v>
      </c>
      <c r="J34" s="34"/>
      <c r="K34" s="34"/>
      <c r="L34" s="34">
        <f>-(SUM(J25:L25)-(58.4*3))</f>
        <v>5.8499999999999659</v>
      </c>
      <c r="M34" s="3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x14ac:dyDescent="0.2">
      <c r="A35" s="29"/>
      <c r="B35"/>
      <c r="C35"/>
      <c r="D3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x14ac:dyDescent="0.2">
      <c r="A36" s="29"/>
      <c r="B36"/>
      <c r="C36"/>
      <c r="D3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x14ac:dyDescent="0.2">
      <c r="A37" s="29"/>
      <c r="B37"/>
      <c r="C37"/>
      <c r="D37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x14ac:dyDescent="0.2">
      <c r="A38" s="29"/>
      <c r="B38"/>
      <c r="C38"/>
      <c r="D38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x14ac:dyDescent="0.2">
      <c r="A39" s="28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x14ac:dyDescent="0.2">
      <c r="A40" s="28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x14ac:dyDescent="0.2">
      <c r="A41" s="28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x14ac:dyDescent="0.2">
      <c r="A42" s="28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x14ac:dyDescent="0.2">
      <c r="A43" s="28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x14ac:dyDescent="0.2">
      <c r="A44" s="28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x14ac:dyDescent="0.2">
      <c r="A45" s="28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x14ac:dyDescent="0.2">
      <c r="A46" s="2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x14ac:dyDescent="0.2">
      <c r="A47" s="28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x14ac:dyDescent="0.2">
      <c r="A48" s="28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x14ac:dyDescent="0.2">
      <c r="A49" s="28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x14ac:dyDescent="0.2">
      <c r="A50" s="28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x14ac:dyDescent="0.2">
      <c r="A51" s="28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x14ac:dyDescent="0.2">
      <c r="A52" s="2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x14ac:dyDescent="0.2">
      <c r="A53" s="28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x14ac:dyDescent="0.2">
      <c r="A54" s="28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x14ac:dyDescent="0.2">
      <c r="A55" s="28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x14ac:dyDescent="0.2">
      <c r="A56" s="28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x14ac:dyDescent="0.2">
      <c r="A57" s="28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x14ac:dyDescent="0.2">
      <c r="A58" s="28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</sheetData>
  <mergeCells count="2">
    <mergeCell ref="C4:F4"/>
    <mergeCell ref="I4:X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0" fitToWidth="0" orientation="landscape" horizontalDpi="4294967293" verticalDpi="4294967293" r:id="rId1"/>
  <headerFooter alignWithMargins="0"/>
  <colBreaks count="1" manualBreakCount="1">
    <brk id="8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9"/>
  <sheetViews>
    <sheetView zoomScale="80" zoomScaleNormal="80" workbookViewId="0">
      <selection activeCell="Z28" sqref="Z28"/>
    </sheetView>
  </sheetViews>
  <sheetFormatPr baseColWidth="10" defaultColWidth="9.1640625" defaultRowHeight="14" x14ac:dyDescent="0.2"/>
  <cols>
    <col min="1" max="1" width="11" style="1" customWidth="1"/>
    <col min="2" max="2" width="55.83203125" style="3" bestFit="1" customWidth="1"/>
    <col min="3" max="5" width="12.6640625" style="3" customWidth="1"/>
    <col min="6" max="6" width="11" style="3" bestFit="1" customWidth="1"/>
    <col min="7" max="7" width="14.83203125" style="3" customWidth="1"/>
    <col min="8" max="8" width="3.6640625" style="3" customWidth="1"/>
    <col min="9" max="9" width="14.83203125" style="3" customWidth="1"/>
    <col min="10" max="10" width="10.6640625" style="3" customWidth="1"/>
    <col min="11" max="11" width="9.83203125" style="3" customWidth="1"/>
    <col min="12" max="12" width="10.1640625" style="3" customWidth="1"/>
    <col min="13" max="13" width="9.83203125" style="3" customWidth="1"/>
    <col min="14" max="14" width="10.33203125" style="3" customWidth="1"/>
    <col min="15" max="15" width="9.33203125" style="3" customWidth="1"/>
    <col min="16" max="21" width="9.1640625" style="3" customWidth="1"/>
    <col min="22" max="24" width="12.6640625" style="3" customWidth="1"/>
    <col min="25" max="25" width="3.6640625" style="3" customWidth="1"/>
    <col min="26" max="26" width="12.6640625" style="3" customWidth="1"/>
    <col min="27" max="16384" width="9.1640625" style="3"/>
  </cols>
  <sheetData>
    <row r="1" spans="1:26" ht="19" x14ac:dyDescent="0.25">
      <c r="B1" s="2" t="s">
        <v>24</v>
      </c>
    </row>
    <row r="2" spans="1:26" ht="16" x14ac:dyDescent="0.2">
      <c r="B2" s="4" t="s">
        <v>18</v>
      </c>
    </row>
    <row r="3" spans="1:26" ht="16" x14ac:dyDescent="0.2">
      <c r="B3" s="5">
        <v>43100</v>
      </c>
    </row>
    <row r="4" spans="1:26" x14ac:dyDescent="0.2">
      <c r="C4" s="41" t="s">
        <v>13</v>
      </c>
      <c r="D4" s="42"/>
      <c r="E4" s="42"/>
      <c r="F4" s="43"/>
      <c r="H4" s="6"/>
      <c r="I4" s="44" t="s">
        <v>17</v>
      </c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6"/>
      <c r="Y4" s="6"/>
    </row>
    <row r="5" spans="1:26" x14ac:dyDescent="0.2">
      <c r="C5" s="7"/>
      <c r="D5" s="8"/>
      <c r="E5" s="8"/>
      <c r="F5" s="8"/>
      <c r="G5" s="9" t="s">
        <v>12</v>
      </c>
      <c r="H5" s="6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 s="6"/>
      <c r="Z5" s="6"/>
    </row>
    <row r="6" spans="1:26" ht="45" x14ac:dyDescent="0.2">
      <c r="B6" s="8"/>
      <c r="C6" s="10" t="s">
        <v>11</v>
      </c>
      <c r="D6" s="10" t="s">
        <v>10</v>
      </c>
      <c r="E6" s="10" t="s">
        <v>9</v>
      </c>
      <c r="F6" s="10" t="s">
        <v>8</v>
      </c>
      <c r="G6" s="11" t="s">
        <v>7</v>
      </c>
      <c r="H6" s="10"/>
      <c r="I6" s="10" t="s">
        <v>14</v>
      </c>
      <c r="J6" s="12">
        <v>42766</v>
      </c>
      <c r="K6" s="12">
        <v>42794</v>
      </c>
      <c r="L6" s="12">
        <v>42825</v>
      </c>
      <c r="M6" s="12">
        <v>42855</v>
      </c>
      <c r="N6" s="12">
        <v>42886</v>
      </c>
      <c r="O6" s="12">
        <v>42916</v>
      </c>
      <c r="P6" s="12">
        <v>42947</v>
      </c>
      <c r="Q6" s="12">
        <v>42978</v>
      </c>
      <c r="R6" s="12">
        <v>43008</v>
      </c>
      <c r="S6" s="12">
        <v>43039</v>
      </c>
      <c r="T6" s="12">
        <v>43069</v>
      </c>
      <c r="U6" s="12">
        <v>43100</v>
      </c>
      <c r="V6" s="10" t="s">
        <v>15</v>
      </c>
      <c r="W6" s="10" t="s">
        <v>6</v>
      </c>
      <c r="X6" s="10" t="s">
        <v>16</v>
      </c>
      <c r="Y6" s="10"/>
      <c r="Z6" s="10" t="s">
        <v>5</v>
      </c>
    </row>
    <row r="7" spans="1:26" x14ac:dyDescent="0.2">
      <c r="A7" s="13">
        <v>0.3</v>
      </c>
      <c r="B7" s="14" t="s">
        <v>3</v>
      </c>
    </row>
    <row r="8" spans="1:26" x14ac:dyDescent="0.2">
      <c r="A8" s="16">
        <v>42736</v>
      </c>
      <c r="B8" s="3" t="s">
        <v>20</v>
      </c>
      <c r="C8" s="15">
        <f>10988.35+548.52+1951.39</f>
        <v>13488.26</v>
      </c>
      <c r="D8" s="15"/>
      <c r="E8" s="15">
        <f>-1951.39-523.13</f>
        <v>-2474.52</v>
      </c>
      <c r="F8" s="15">
        <f>SUM(C8:E8)</f>
        <v>11013.74</v>
      </c>
      <c r="G8" s="23">
        <f>+F8-I8</f>
        <v>1301.17</v>
      </c>
      <c r="H8" s="15"/>
      <c r="I8" s="15">
        <v>9712.57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/>
      <c r="V8" s="15">
        <f>SUM(J8:U8)</f>
        <v>0</v>
      </c>
      <c r="W8" s="15">
        <f>ROUND(E8*0.15,2)</f>
        <v>-371.18</v>
      </c>
      <c r="X8" s="15">
        <f>+I8+V8+W8</f>
        <v>9341.39</v>
      </c>
      <c r="Y8" s="15"/>
      <c r="Z8" s="23">
        <f>+F8-X8</f>
        <v>1672.3500000000004</v>
      </c>
    </row>
    <row r="9" spans="1:26" ht="15" x14ac:dyDescent="0.2">
      <c r="A9" s="1">
        <v>42736</v>
      </c>
      <c r="B9" s="17" t="s">
        <v>25</v>
      </c>
      <c r="C9" s="15">
        <v>575.4</v>
      </c>
      <c r="D9" s="15"/>
      <c r="E9" s="15">
        <f>-575.4</f>
        <v>-575.4</v>
      </c>
      <c r="F9" s="15">
        <f t="shared" ref="F9:F14" si="0">SUM(C9:E9)</f>
        <v>0</v>
      </c>
      <c r="G9" s="23">
        <f>+F9-X9</f>
        <v>0</v>
      </c>
      <c r="H9" s="15"/>
      <c r="I9" s="15">
        <v>369.22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f t="shared" ref="V9:V15" si="1">SUM(J9:U9)</f>
        <v>0</v>
      </c>
      <c r="W9" s="15">
        <v>-369.22</v>
      </c>
      <c r="X9" s="15">
        <f t="shared" ref="X9:X15" si="2">+I9+V9+W9</f>
        <v>0</v>
      </c>
      <c r="Y9" s="15"/>
      <c r="Z9" s="23">
        <f t="shared" ref="Z9:Z15" si="3">+F9-X9</f>
        <v>0</v>
      </c>
    </row>
    <row r="10" spans="1:26" ht="15" x14ac:dyDescent="0.2">
      <c r="A10" s="1">
        <v>42752</v>
      </c>
      <c r="B10" s="17" t="s">
        <v>27</v>
      </c>
      <c r="C10" s="15"/>
      <c r="D10" s="15">
        <v>175.27</v>
      </c>
      <c r="E10" s="15">
        <v>-175.27</v>
      </c>
      <c r="F10" s="15">
        <f t="shared" si="0"/>
        <v>0</v>
      </c>
      <c r="G10" s="23">
        <f>+F10-X10</f>
        <v>0</v>
      </c>
      <c r="H10" s="15"/>
      <c r="I10" s="15">
        <v>369.22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/>
      <c r="V10" s="15"/>
      <c r="W10" s="15"/>
      <c r="X10" s="15"/>
      <c r="Y10" s="15"/>
      <c r="Z10" s="23"/>
    </row>
    <row r="11" spans="1:26" ht="15" x14ac:dyDescent="0.2">
      <c r="A11" s="1">
        <v>42760</v>
      </c>
      <c r="B11" s="17" t="s">
        <v>26</v>
      </c>
      <c r="C11" s="15"/>
      <c r="D11" s="15">
        <v>1139.23</v>
      </c>
      <c r="E11" s="15"/>
      <c r="F11" s="15">
        <f t="shared" si="0"/>
        <v>1139.23</v>
      </c>
      <c r="G11" s="23">
        <f t="shared" ref="G11:G15" si="4">+F11-I11</f>
        <v>1139.23</v>
      </c>
      <c r="H11" s="15"/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f>ROUND(($G11*0.5)*$A$7/12,2)</f>
        <v>14.24</v>
      </c>
      <c r="V11" s="15">
        <f t="shared" si="1"/>
        <v>14.24</v>
      </c>
      <c r="W11" s="15">
        <v>0</v>
      </c>
      <c r="X11" s="15">
        <f t="shared" si="2"/>
        <v>14.24</v>
      </c>
      <c r="Y11" s="15"/>
      <c r="Z11" s="23">
        <f t="shared" si="3"/>
        <v>1124.99</v>
      </c>
    </row>
    <row r="12" spans="1:26" ht="15" x14ac:dyDescent="0.2">
      <c r="A12" s="1">
        <v>42810</v>
      </c>
      <c r="B12" s="17" t="s">
        <v>23</v>
      </c>
      <c r="C12" s="15"/>
      <c r="D12" s="15">
        <v>523.13</v>
      </c>
      <c r="E12" s="15"/>
      <c r="F12" s="15">
        <f t="shared" si="0"/>
        <v>523.13</v>
      </c>
      <c r="G12" s="23">
        <f t="shared" si="4"/>
        <v>523.13</v>
      </c>
      <c r="H12" s="15"/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f>ROUND(($G12*0.5)*$A$7/12,2)</f>
        <v>6.54</v>
      </c>
      <c r="V12" s="15">
        <f t="shared" si="1"/>
        <v>6.54</v>
      </c>
      <c r="W12" s="15">
        <v>0</v>
      </c>
      <c r="X12" s="15">
        <f t="shared" si="2"/>
        <v>6.54</v>
      </c>
      <c r="Y12" s="15"/>
      <c r="Z12" s="23">
        <f t="shared" si="3"/>
        <v>516.59</v>
      </c>
    </row>
    <row r="13" spans="1:26" ht="15" x14ac:dyDescent="0.2">
      <c r="A13" s="1">
        <v>42866</v>
      </c>
      <c r="B13" s="17" t="s">
        <v>21</v>
      </c>
      <c r="C13" s="15"/>
      <c r="D13" s="15">
        <v>1368.2</v>
      </c>
      <c r="E13" s="15"/>
      <c r="F13" s="15">
        <f t="shared" si="0"/>
        <v>1368.2</v>
      </c>
      <c r="G13" s="23">
        <f t="shared" si="4"/>
        <v>1368.2</v>
      </c>
      <c r="H13" s="15"/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f>ROUND(($G13*0.5)*$A$7/12,2)</f>
        <v>17.100000000000001</v>
      </c>
      <c r="V13" s="15">
        <f t="shared" si="1"/>
        <v>17.100000000000001</v>
      </c>
      <c r="W13" s="15">
        <v>0</v>
      </c>
      <c r="X13" s="15">
        <f t="shared" si="2"/>
        <v>17.100000000000001</v>
      </c>
      <c r="Y13" s="15"/>
      <c r="Z13" s="23">
        <f t="shared" si="3"/>
        <v>1351.1000000000001</v>
      </c>
    </row>
    <row r="14" spans="1:26" ht="15" x14ac:dyDescent="0.2">
      <c r="A14" s="1">
        <v>43034</v>
      </c>
      <c r="B14" s="17" t="s">
        <v>22</v>
      </c>
      <c r="C14" s="15"/>
      <c r="D14" s="15">
        <v>2207.4699999999998</v>
      </c>
      <c r="E14" s="15"/>
      <c r="F14" s="15">
        <f t="shared" si="0"/>
        <v>2207.4699999999998</v>
      </c>
      <c r="G14" s="23">
        <f t="shared" si="4"/>
        <v>2207.4699999999998</v>
      </c>
      <c r="H14" s="15"/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f>ROUND(($G14*0.5)*$A$7/12,2)</f>
        <v>27.59</v>
      </c>
      <c r="V14" s="15">
        <f t="shared" si="1"/>
        <v>27.59</v>
      </c>
      <c r="W14" s="15">
        <v>0</v>
      </c>
      <c r="X14" s="15">
        <f t="shared" si="2"/>
        <v>27.59</v>
      </c>
      <c r="Y14" s="15"/>
      <c r="Z14" s="23">
        <f t="shared" si="3"/>
        <v>2179.8799999999997</v>
      </c>
    </row>
    <row r="15" spans="1:26" ht="30" x14ac:dyDescent="0.2">
      <c r="A15" s="21">
        <v>43039</v>
      </c>
      <c r="B15" s="17" t="s">
        <v>28</v>
      </c>
      <c r="C15" s="15"/>
      <c r="D15" s="15"/>
      <c r="E15" s="15">
        <v>0</v>
      </c>
      <c r="F15" s="15">
        <f>SUM(C15:E15)</f>
        <v>0</v>
      </c>
      <c r="G15" s="23">
        <f t="shared" si="4"/>
        <v>0</v>
      </c>
      <c r="H15" s="15"/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f t="shared" ref="T15" si="5">ROUND((G15*0.5)*A12/12,2)</f>
        <v>0</v>
      </c>
      <c r="U15" s="15">
        <v>0</v>
      </c>
      <c r="V15" s="15">
        <f t="shared" si="1"/>
        <v>0</v>
      </c>
      <c r="W15" s="15">
        <v>0</v>
      </c>
      <c r="X15" s="15">
        <f t="shared" si="2"/>
        <v>0</v>
      </c>
      <c r="Y15" s="15"/>
      <c r="Z15" s="23">
        <f t="shared" si="3"/>
        <v>0</v>
      </c>
    </row>
    <row r="16" spans="1:26" ht="12" customHeight="1" x14ac:dyDescent="0.2">
      <c r="A16" s="21"/>
      <c r="B16" s="17"/>
      <c r="C16" s="15"/>
      <c r="D16" s="15"/>
      <c r="E16"/>
      <c r="F16" s="15"/>
      <c r="G16" s="23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/>
      <c r="V16" s="15"/>
      <c r="W16" s="15"/>
      <c r="X16" s="15"/>
      <c r="Y16" s="15"/>
      <c r="Z16" s="23"/>
    </row>
    <row r="17" spans="1:26" ht="15" thickBot="1" x14ac:dyDescent="0.25">
      <c r="C17" s="18"/>
      <c r="D17" s="18"/>
      <c r="E17" s="18"/>
      <c r="F17" s="18"/>
      <c r="J17" s="15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Z17" s="18"/>
    </row>
    <row r="18" spans="1:26" ht="16" thickTop="1" thickBot="1" x14ac:dyDescent="0.25">
      <c r="A18" s="19" t="s">
        <v>4</v>
      </c>
      <c r="B18" s="8" t="s">
        <v>3</v>
      </c>
      <c r="C18" s="20">
        <f>SUM(C8:C17)</f>
        <v>14063.66</v>
      </c>
      <c r="D18" s="20">
        <f>SUM(D8:D17)</f>
        <v>5413.2999999999993</v>
      </c>
      <c r="E18" s="20">
        <f>SUM(E8:E17)</f>
        <v>-3225.19</v>
      </c>
      <c r="F18" s="20">
        <f>SUM(F8:F17)</f>
        <v>16251.769999999999</v>
      </c>
      <c r="G18" s="20">
        <f>SUM(G8:G16)</f>
        <v>6539.2000000000007</v>
      </c>
      <c r="I18" s="20">
        <f>SUM(I8:I16)</f>
        <v>10451.009999999998</v>
      </c>
      <c r="J18" s="20">
        <f t="shared" ref="J18:X18" si="6">SUM(J8:J17)</f>
        <v>0</v>
      </c>
      <c r="K18" s="20">
        <f t="shared" si="6"/>
        <v>0</v>
      </c>
      <c r="L18" s="20">
        <f t="shared" si="6"/>
        <v>0</v>
      </c>
      <c r="M18" s="20">
        <f t="shared" si="6"/>
        <v>0</v>
      </c>
      <c r="N18" s="20">
        <f t="shared" si="6"/>
        <v>0</v>
      </c>
      <c r="O18" s="20">
        <f t="shared" si="6"/>
        <v>0</v>
      </c>
      <c r="P18" s="20">
        <f t="shared" si="6"/>
        <v>0</v>
      </c>
      <c r="Q18" s="20">
        <f t="shared" si="6"/>
        <v>0</v>
      </c>
      <c r="R18" s="20">
        <f t="shared" si="6"/>
        <v>0</v>
      </c>
      <c r="S18" s="20">
        <f t="shared" si="6"/>
        <v>0</v>
      </c>
      <c r="T18" s="20">
        <f t="shared" si="6"/>
        <v>0</v>
      </c>
      <c r="U18" s="20">
        <f>SUM(U8:U17)</f>
        <v>65.47</v>
      </c>
      <c r="V18" s="20">
        <f t="shared" si="6"/>
        <v>65.47</v>
      </c>
      <c r="W18" s="20">
        <f t="shared" si="6"/>
        <v>-740.40000000000009</v>
      </c>
      <c r="X18" s="20">
        <f t="shared" si="6"/>
        <v>9406.86</v>
      </c>
      <c r="Z18" s="20">
        <f>SUM(Z8:Z17)</f>
        <v>6844.91</v>
      </c>
    </row>
    <row r="19" spans="1:26" ht="15" thickTop="1" x14ac:dyDescent="0.2">
      <c r="C19" s="15"/>
      <c r="D19" s="15"/>
      <c r="E19" s="15"/>
      <c r="F19" s="15"/>
      <c r="G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Z19" s="15"/>
    </row>
    <row r="20" spans="1:26" x14ac:dyDescent="0.2">
      <c r="C20" s="15"/>
      <c r="D20" s="15"/>
      <c r="E20" s="15"/>
      <c r="F20" s="15"/>
      <c r="G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Z20" s="15"/>
    </row>
    <row r="21" spans="1:26" x14ac:dyDescent="0.2">
      <c r="C21" s="15"/>
      <c r="D21" s="15"/>
      <c r="E21" s="15"/>
      <c r="F21" s="15"/>
      <c r="G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Z21" s="15"/>
    </row>
    <row r="22" spans="1:26" x14ac:dyDescent="0.2">
      <c r="A22" s="13">
        <v>0.2</v>
      </c>
      <c r="B22" s="14" t="s">
        <v>1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x14ac:dyDescent="0.2">
      <c r="A23" s="1">
        <v>42987</v>
      </c>
      <c r="B23" s="3" t="s">
        <v>19</v>
      </c>
      <c r="C23" s="15"/>
      <c r="D23" s="15">
        <v>3504</v>
      </c>
      <c r="E23" s="15"/>
      <c r="F23" s="15">
        <f t="shared" ref="F23" si="7">SUM(C23:E23)</f>
        <v>3504</v>
      </c>
      <c r="G23" s="23">
        <v>3504</v>
      </c>
      <c r="H23" s="15"/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f>ROUND(+($G23*0.5)*$A$22/12,2)*4</f>
        <v>116.8</v>
      </c>
      <c r="V23" s="15">
        <f t="shared" ref="V23" si="8">SUM(J23:U23)</f>
        <v>116.8</v>
      </c>
      <c r="W23" s="15">
        <v>0</v>
      </c>
      <c r="X23" s="15">
        <f t="shared" ref="X23" si="9">+I23+V23+W23</f>
        <v>116.8</v>
      </c>
      <c r="Y23" s="15"/>
      <c r="Z23" s="23">
        <f t="shared" ref="Z23" si="10">+F23-X23</f>
        <v>3387.2</v>
      </c>
    </row>
    <row r="24" spans="1:26" x14ac:dyDescent="0.2">
      <c r="A24" s="3"/>
      <c r="C24" s="18"/>
      <c r="D24" s="18"/>
      <c r="E24" s="18"/>
      <c r="F24" s="18"/>
      <c r="G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Z24" s="18"/>
    </row>
    <row r="25" spans="1:26" x14ac:dyDescent="0.2">
      <c r="C25" s="15"/>
      <c r="D25" s="15"/>
      <c r="E25" s="15"/>
      <c r="F25" s="15"/>
      <c r="G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Z25" s="15"/>
    </row>
    <row r="26" spans="1:26" ht="15" thickBot="1" x14ac:dyDescent="0.25">
      <c r="A26" s="19" t="s">
        <v>2</v>
      </c>
      <c r="B26" s="8" t="s">
        <v>1</v>
      </c>
      <c r="C26" s="22">
        <f>SUM(C23:C24)</f>
        <v>0</v>
      </c>
      <c r="D26" s="22">
        <f>SUM(D23:D24)</f>
        <v>3504</v>
      </c>
      <c r="E26" s="22">
        <f>SUM(E23:E24)</f>
        <v>0</v>
      </c>
      <c r="F26" s="22">
        <f>SUM(F23:F24)</f>
        <v>3504</v>
      </c>
      <c r="G26" s="22">
        <f>SUM(G23:G24)</f>
        <v>3504</v>
      </c>
      <c r="I26" s="22">
        <f t="shared" ref="I26:X26" si="11">SUM(I23:I24)</f>
        <v>0</v>
      </c>
      <c r="J26" s="22">
        <f t="shared" si="11"/>
        <v>0</v>
      </c>
      <c r="K26" s="22">
        <f t="shared" si="11"/>
        <v>0</v>
      </c>
      <c r="L26" s="22">
        <f t="shared" si="11"/>
        <v>0</v>
      </c>
      <c r="M26" s="22">
        <f t="shared" si="11"/>
        <v>0</v>
      </c>
      <c r="N26" s="22">
        <f t="shared" si="11"/>
        <v>0</v>
      </c>
      <c r="O26" s="22">
        <f t="shared" si="11"/>
        <v>0</v>
      </c>
      <c r="P26" s="22">
        <f t="shared" si="11"/>
        <v>0</v>
      </c>
      <c r="Q26" s="22">
        <f t="shared" si="11"/>
        <v>0</v>
      </c>
      <c r="R26" s="22">
        <f t="shared" si="11"/>
        <v>0</v>
      </c>
      <c r="S26" s="22">
        <f t="shared" si="11"/>
        <v>0</v>
      </c>
      <c r="T26" s="22">
        <f t="shared" si="11"/>
        <v>0</v>
      </c>
      <c r="U26" s="22">
        <f t="shared" si="11"/>
        <v>116.8</v>
      </c>
      <c r="V26" s="22">
        <f t="shared" si="11"/>
        <v>116.8</v>
      </c>
      <c r="W26" s="22">
        <f t="shared" si="11"/>
        <v>0</v>
      </c>
      <c r="X26" s="22">
        <f t="shared" si="11"/>
        <v>116.8</v>
      </c>
      <c r="Z26" s="22">
        <f>SUM(Z23:Z24)</f>
        <v>3387.2</v>
      </c>
    </row>
    <row r="27" spans="1:26" ht="15" thickTop="1" x14ac:dyDescent="0.2">
      <c r="C27" s="15"/>
      <c r="D27" s="15"/>
      <c r="E27" s="15"/>
      <c r="F27" s="15"/>
      <c r="G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Z27" s="15"/>
    </row>
    <row r="28" spans="1:26" ht="15" thickBot="1" x14ac:dyDescent="0.25">
      <c r="B28" s="8" t="s">
        <v>0</v>
      </c>
      <c r="C28" s="22">
        <f>C18+C26</f>
        <v>14063.66</v>
      </c>
      <c r="D28" s="22">
        <f>D18+D26</f>
        <v>8917.2999999999993</v>
      </c>
      <c r="E28" s="22">
        <f>E18+E26</f>
        <v>-3225.19</v>
      </c>
      <c r="F28" s="22">
        <f>F18+F26</f>
        <v>19755.769999999997</v>
      </c>
      <c r="G28" s="22">
        <f>G18+G26</f>
        <v>10043.200000000001</v>
      </c>
      <c r="I28" s="22">
        <f t="shared" ref="I28:X28" si="12">I18+I26</f>
        <v>10451.009999999998</v>
      </c>
      <c r="J28" s="22">
        <f t="shared" si="12"/>
        <v>0</v>
      </c>
      <c r="K28" s="22">
        <f t="shared" si="12"/>
        <v>0</v>
      </c>
      <c r="L28" s="22">
        <f t="shared" si="12"/>
        <v>0</v>
      </c>
      <c r="M28" s="22">
        <f t="shared" si="12"/>
        <v>0</v>
      </c>
      <c r="N28" s="22">
        <f t="shared" si="12"/>
        <v>0</v>
      </c>
      <c r="O28" s="22">
        <f t="shared" si="12"/>
        <v>0</v>
      </c>
      <c r="P28" s="22">
        <f t="shared" si="12"/>
        <v>0</v>
      </c>
      <c r="Q28" s="22">
        <f t="shared" si="12"/>
        <v>0</v>
      </c>
      <c r="R28" s="22">
        <f t="shared" si="12"/>
        <v>0</v>
      </c>
      <c r="S28" s="22">
        <f t="shared" si="12"/>
        <v>0</v>
      </c>
      <c r="T28" s="22">
        <f t="shared" si="12"/>
        <v>0</v>
      </c>
      <c r="U28" s="22">
        <f t="shared" si="12"/>
        <v>182.26999999999998</v>
      </c>
      <c r="V28" s="22">
        <f t="shared" si="12"/>
        <v>182.26999999999998</v>
      </c>
      <c r="W28" s="22">
        <f t="shared" si="12"/>
        <v>-740.40000000000009</v>
      </c>
      <c r="X28" s="22">
        <f t="shared" si="12"/>
        <v>9523.66</v>
      </c>
      <c r="Z28" s="22">
        <f>Z18+Z26</f>
        <v>10232.11</v>
      </c>
    </row>
    <row r="29" spans="1:26" ht="15" thickTop="1" x14ac:dyDescent="0.2">
      <c r="H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x14ac:dyDescent="0.2">
      <c r="C30" s="15"/>
      <c r="D30" s="15"/>
      <c r="E30" s="15"/>
      <c r="F30" s="15"/>
      <c r="G30" s="15"/>
      <c r="H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x14ac:dyDescent="0.2"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x14ac:dyDescent="0.2">
      <c r="A32"/>
      <c r="B32"/>
      <c r="C32"/>
      <c r="D32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x14ac:dyDescent="0.2">
      <c r="A33"/>
      <c r="B33"/>
      <c r="C33"/>
      <c r="D33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x14ac:dyDescent="0.2">
      <c r="A34"/>
      <c r="B34"/>
      <c r="C34"/>
      <c r="D34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x14ac:dyDescent="0.2">
      <c r="A35"/>
      <c r="B35"/>
      <c r="C35"/>
      <c r="D3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x14ac:dyDescent="0.2">
      <c r="A36"/>
      <c r="B36"/>
      <c r="C36"/>
      <c r="D3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x14ac:dyDescent="0.2">
      <c r="A37"/>
      <c r="B37"/>
      <c r="C37"/>
      <c r="D37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x14ac:dyDescent="0.2">
      <c r="A38"/>
      <c r="B38"/>
      <c r="C38"/>
      <c r="D38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x14ac:dyDescent="0.2">
      <c r="A39"/>
      <c r="B39"/>
      <c r="C39"/>
      <c r="D39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x14ac:dyDescent="0.2">
      <c r="A40" s="3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x14ac:dyDescent="0.2">
      <c r="A41" s="3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x14ac:dyDescent="0.2">
      <c r="A42" s="3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x14ac:dyDescent="0.2">
      <c r="A43" s="3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x14ac:dyDescent="0.2">
      <c r="A44" s="3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x14ac:dyDescent="0.2">
      <c r="A45" s="3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x14ac:dyDescent="0.2">
      <c r="A46" s="3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x14ac:dyDescent="0.2">
      <c r="A47" s="3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x14ac:dyDescent="0.2">
      <c r="A48" s="3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x14ac:dyDescent="0.2">
      <c r="A49" s="3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x14ac:dyDescent="0.2">
      <c r="A50" s="3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x14ac:dyDescent="0.2">
      <c r="A51" s="3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x14ac:dyDescent="0.2">
      <c r="A52" s="3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x14ac:dyDescent="0.2">
      <c r="A53" s="3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x14ac:dyDescent="0.2">
      <c r="A54" s="3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x14ac:dyDescent="0.2">
      <c r="A55" s="3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x14ac:dyDescent="0.2">
      <c r="A56" s="3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x14ac:dyDescent="0.2">
      <c r="A57" s="3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x14ac:dyDescent="0.2">
      <c r="A58" s="3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x14ac:dyDescent="0.2">
      <c r="A59" s="3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</sheetData>
  <mergeCells count="2">
    <mergeCell ref="C4:F4"/>
    <mergeCell ref="I4:X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scale="80" fitToHeight="0" orientation="landscape" horizontalDpi="4294967293" verticalDpi="4294967293" r:id="rId1"/>
  <headerFooter alignWithMargins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Aug 31 2022</vt:lpstr>
      <vt:lpstr>Aug 31 2021</vt:lpstr>
      <vt:lpstr>Aug 2020</vt:lpstr>
      <vt:lpstr>Dec 2019</vt:lpstr>
      <vt:lpstr>Dec 2018</vt:lpstr>
      <vt:lpstr>Dec2017</vt:lpstr>
      <vt:lpstr>'Aug 2020'!Print_Area</vt:lpstr>
      <vt:lpstr>'Aug 31 2021'!Print_Area</vt:lpstr>
      <vt:lpstr>'Aug 31 2022'!Print_Area</vt:lpstr>
      <vt:lpstr>'Aug 2020'!Print_Titles</vt:lpstr>
      <vt:lpstr>'Aug 31 2021'!Print_Titles</vt:lpstr>
      <vt:lpstr>'Aug 31 2022'!Print_Titles</vt:lpstr>
      <vt:lpstr>'Dec 2018'!Print_Titles</vt:lpstr>
      <vt:lpstr>'Dec 2019'!Print_Titles</vt:lpstr>
      <vt:lpstr>'Dec2017'!Print_Titles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Elaine Allan</cp:lastModifiedBy>
  <cp:lastPrinted>2021-10-27T18:13:33Z</cp:lastPrinted>
  <dcterms:created xsi:type="dcterms:W3CDTF">2011-07-12T18:48:05Z</dcterms:created>
  <dcterms:modified xsi:type="dcterms:W3CDTF">2021-10-27T18:20:03Z</dcterms:modified>
</cp:coreProperties>
</file>